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640"/>
  </bookViews>
  <sheets>
    <sheet name="Nitrox and O2 2023" sheetId="5" r:id="rId1"/>
    <sheet name="Trimix 2023" sheetId="2" r:id="rId2"/>
  </sheets>
  <externalReferences>
    <externalReference r:id="rId3"/>
  </externalReferences>
  <definedNames>
    <definedName name="_xlnm.Print_Area" localSheetId="1">'Trimix 2023'!$A$1:$I$61</definedName>
  </definedNames>
  <calcPr calcId="124519"/>
</workbook>
</file>

<file path=xl/calcChain.xml><?xml version="1.0" encoding="utf-8"?>
<calcChain xmlns="http://schemas.openxmlformats.org/spreadsheetml/2006/main">
  <c r="H51" i="2"/>
  <c r="I51"/>
  <c r="H61"/>
  <c r="H60"/>
  <c r="H59"/>
  <c r="H58"/>
  <c r="H56"/>
  <c r="H55"/>
  <c r="H54"/>
  <c r="H53"/>
  <c r="H52"/>
  <c r="H50"/>
  <c r="H32"/>
  <c r="H31"/>
  <c r="H30"/>
  <c r="H29"/>
  <c r="H27"/>
  <c r="H26"/>
  <c r="H25"/>
  <c r="H24"/>
  <c r="H23"/>
  <c r="H22"/>
  <c r="H21"/>
  <c r="H17"/>
  <c r="H16"/>
  <c r="H15"/>
  <c r="H14"/>
  <c r="H12"/>
  <c r="H11"/>
  <c r="H10"/>
  <c r="H9"/>
  <c r="H8"/>
  <c r="H7"/>
  <c r="H13"/>
  <c r="H6"/>
  <c r="H57"/>
  <c r="H28"/>
  <c r="P29" i="5"/>
  <c r="K29" l="1"/>
  <c r="F29"/>
  <c r="K25"/>
  <c r="F25"/>
  <c r="K23"/>
  <c r="F23"/>
  <c r="M23" s="1"/>
  <c r="K21"/>
  <c r="F21"/>
  <c r="K19"/>
  <c r="F19"/>
  <c r="K17"/>
  <c r="F17"/>
  <c r="J23" l="1"/>
  <c r="H47" i="2"/>
  <c r="H46"/>
  <c r="H45"/>
  <c r="H44"/>
  <c r="H43"/>
  <c r="H42"/>
  <c r="H41"/>
  <c r="H40"/>
  <c r="H39"/>
  <c r="H38"/>
  <c r="H37"/>
  <c r="H36"/>
</calcChain>
</file>

<file path=xl/sharedStrings.xml><?xml version="1.0" encoding="utf-8"?>
<sst xmlns="http://schemas.openxmlformats.org/spreadsheetml/2006/main" count="197" uniqueCount="49">
  <si>
    <t>BLUE LAGOON DIVE SHOP</t>
  </si>
  <si>
    <t>%</t>
  </si>
  <si>
    <t>80 cft.</t>
  </si>
  <si>
    <t>50 cft.</t>
  </si>
  <si>
    <t>40 cft.</t>
  </si>
  <si>
    <t>30 cft.</t>
  </si>
  <si>
    <t>tank</t>
  </si>
  <si>
    <t>mix</t>
  </si>
  <si>
    <t>THANK YOU VERY MUCH.</t>
  </si>
  <si>
    <t>NITROX BLENDER</t>
  </si>
  <si>
    <t>P.O Box 429 Weno, Chuuk State</t>
  </si>
  <si>
    <t>Federated States of Micronesia 96942</t>
  </si>
  <si>
    <t>Tel. no 691 330 2796, Fax no. 691 330 4307</t>
  </si>
  <si>
    <t>Website: www.truk-lagoon-dive.com;  Email: bldiveshop@mail.fm</t>
  </si>
  <si>
    <t>not available</t>
  </si>
  <si>
    <t>P.O. Box 429 Weno, Chuuk State FSM 96942</t>
  </si>
  <si>
    <t>15/55 Trimix  (</t>
  </si>
  <si>
    <t>O2/</t>
  </si>
  <si>
    <t>Helium)</t>
  </si>
  <si>
    <t>16/45 Trimix  (</t>
  </si>
  <si>
    <t>17/45 Trimix  (</t>
  </si>
  <si>
    <t>18/45 Trimix  (</t>
  </si>
  <si>
    <t>20/40 Trimix  (</t>
  </si>
  <si>
    <t>21/35 Trimix  (</t>
  </si>
  <si>
    <t>30/30 Trimix  (</t>
  </si>
  <si>
    <t>10/50 Trimix  (</t>
  </si>
  <si>
    <t>Helium air)50% Helium topped w/ Air (1,500 He)</t>
  </si>
  <si>
    <t>19/32 Trimix  (</t>
  </si>
  <si>
    <t>20/20 Trimix  (</t>
  </si>
  <si>
    <t>35/25 Trimix  (</t>
  </si>
  <si>
    <t>Decompression Gas</t>
  </si>
  <si>
    <t>50/20 Trimix  (</t>
  </si>
  <si>
    <t>pure</t>
  </si>
  <si>
    <t>100 cft.</t>
  </si>
  <si>
    <t>PSI</t>
  </si>
  <si>
    <t>$1.67/cu.ft.</t>
  </si>
  <si>
    <t>Rates + 5 % service tax</t>
  </si>
  <si>
    <t>19 cft.</t>
  </si>
  <si>
    <r>
      <t xml:space="preserve">TRIMIX RATES (All in </t>
    </r>
    <r>
      <rPr>
        <b/>
        <sz val="16"/>
        <rFont val="Calibri"/>
        <family val="2"/>
        <scheme val="minor"/>
      </rPr>
      <t xml:space="preserve">80 </t>
    </r>
    <r>
      <rPr>
        <b/>
        <sz val="11"/>
        <rFont val="Calibri"/>
        <family val="2"/>
        <scheme val="minor"/>
      </rPr>
      <t>cubic foot tanks)</t>
    </r>
  </si>
  <si>
    <r>
      <t xml:space="preserve">TRIMIX RATES (All in </t>
    </r>
    <r>
      <rPr>
        <b/>
        <sz val="16"/>
        <rFont val="Calibri"/>
        <family val="2"/>
        <scheme val="minor"/>
      </rPr>
      <t>40</t>
    </r>
    <r>
      <rPr>
        <b/>
        <sz val="11"/>
        <rFont val="Calibri"/>
        <family val="2"/>
        <scheme val="minor"/>
      </rPr>
      <t xml:space="preserve"> cubic foot tanks)</t>
    </r>
  </si>
  <si>
    <r>
      <t xml:space="preserve">TRIMIX RATES (All in </t>
    </r>
    <r>
      <rPr>
        <b/>
        <sz val="16"/>
        <rFont val="Calibri"/>
        <family val="2"/>
        <scheme val="minor"/>
      </rPr>
      <t>30</t>
    </r>
    <r>
      <rPr>
        <b/>
        <sz val="11"/>
        <rFont val="Calibri"/>
        <family val="2"/>
        <scheme val="minor"/>
      </rPr>
      <t xml:space="preserve"> cubic foot tanks)</t>
    </r>
  </si>
  <si>
    <r>
      <t xml:space="preserve">TRIMIX RATES (All in </t>
    </r>
    <r>
      <rPr>
        <b/>
        <sz val="16"/>
        <rFont val="Calibri"/>
        <family val="2"/>
        <scheme val="minor"/>
      </rPr>
      <t>19</t>
    </r>
    <r>
      <rPr>
        <b/>
        <sz val="11"/>
        <rFont val="Calibri"/>
        <family val="2"/>
        <scheme val="minor"/>
      </rPr>
      <t xml:space="preserve"> cubic foot tanks) - </t>
    </r>
    <r>
      <rPr>
        <b/>
        <sz val="14"/>
        <rFont val="Calibri"/>
        <family val="2"/>
        <scheme val="minor"/>
      </rPr>
      <t>3L tanks</t>
    </r>
  </si>
  <si>
    <t>Percentage of mix</t>
  </si>
  <si>
    <t>OXYGEN MIX</t>
  </si>
  <si>
    <t>NITROX MIX - only 30% available</t>
  </si>
  <si>
    <t>OXYGEN AND NITROX RATES 2023</t>
  </si>
  <si>
    <t>TRIMIX RATES 2023</t>
  </si>
  <si>
    <t>Helium - $5.75per liter</t>
  </si>
  <si>
    <t>02 - 1.67/liter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</si>
</sst>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ell MT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Bell MT"/>
      <family val="1"/>
    </font>
    <font>
      <sz val="14"/>
      <color theme="1"/>
      <name val="Bell MT"/>
      <family val="1"/>
    </font>
    <font>
      <i/>
      <sz val="14"/>
      <color theme="1"/>
      <name val="Calibri"/>
      <family val="2"/>
      <scheme val="minor"/>
    </font>
    <font>
      <b/>
      <sz val="28"/>
      <color rgb="FFFF0000"/>
      <name val="Bell MT"/>
      <family val="1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Bell MT"/>
      <family val="1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0" fontId="8" fillId="0" borderId="0" xfId="0" applyFont="1" applyBorder="1" applyAlignment="1"/>
    <xf numFmtId="0" fontId="4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/>
    <xf numFmtId="165" fontId="4" fillId="0" borderId="0" xfId="2" applyFont="1" applyBorder="1"/>
    <xf numFmtId="164" fontId="12" fillId="0" borderId="0" xfId="1" applyFont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/>
    <xf numFmtId="165" fontId="4" fillId="2" borderId="0" xfId="2" applyFont="1" applyFill="1" applyBorder="1"/>
    <xf numFmtId="164" fontId="12" fillId="2" borderId="0" xfId="1" applyFont="1" applyFill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0" xfId="0" applyBorder="1"/>
    <xf numFmtId="0" fontId="0" fillId="0" borderId="0" xfId="0" applyBorder="1"/>
    <xf numFmtId="0" fontId="6" fillId="0" borderId="0" xfId="0" applyFont="1" applyBorder="1"/>
    <xf numFmtId="0" fontId="0" fillId="0" borderId="23" xfId="0" applyBorder="1"/>
    <xf numFmtId="0" fontId="4" fillId="0" borderId="20" xfId="0" applyFont="1" applyBorder="1"/>
    <xf numFmtId="0" fontId="12" fillId="0" borderId="23" xfId="0" applyFont="1" applyBorder="1"/>
    <xf numFmtId="0" fontId="4" fillId="0" borderId="20" xfId="0" applyFont="1" applyBorder="1" applyAlignment="1">
      <alignment horizontal="center"/>
    </xf>
    <xf numFmtId="164" fontId="12" fillId="0" borderId="23" xfId="1" applyFont="1" applyBorder="1"/>
    <xf numFmtId="0" fontId="4" fillId="2" borderId="20" xfId="0" applyFont="1" applyFill="1" applyBorder="1" applyAlignment="1">
      <alignment horizontal="center"/>
    </xf>
    <xf numFmtId="164" fontId="12" fillId="2" borderId="23" xfId="1" applyFont="1" applyFill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165" fontId="4" fillId="0" borderId="18" xfId="2" applyFont="1" applyBorder="1"/>
    <xf numFmtId="164" fontId="12" fillId="0" borderId="18" xfId="1" applyFont="1" applyBorder="1"/>
    <xf numFmtId="164" fontId="12" fillId="0" borderId="29" xfId="1" applyFont="1" applyBorder="1"/>
    <xf numFmtId="164" fontId="12" fillId="0" borderId="30" xfId="1" applyFont="1" applyBorder="1"/>
    <xf numFmtId="0" fontId="14" fillId="0" borderId="0" xfId="0" applyFont="1"/>
    <xf numFmtId="0" fontId="5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3" xfId="1" applyFont="1" applyBorder="1"/>
    <xf numFmtId="165" fontId="15" fillId="0" borderId="0" xfId="0" applyNumberFormat="1" applyFont="1"/>
    <xf numFmtId="0" fontId="15" fillId="0" borderId="0" xfId="0" applyFont="1" applyFill="1"/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164" fontId="15" fillId="0" borderId="0" xfId="1" applyFont="1"/>
    <xf numFmtId="0" fontId="15" fillId="0" borderId="31" xfId="0" applyFont="1" applyBorder="1"/>
    <xf numFmtId="0" fontId="15" fillId="0" borderId="32" xfId="0" applyFont="1" applyBorder="1" applyAlignment="1">
      <alignment horizontal="center"/>
    </xf>
    <xf numFmtId="0" fontId="15" fillId="0" borderId="32" xfId="0" applyFont="1" applyBorder="1"/>
    <xf numFmtId="164" fontId="15" fillId="0" borderId="33" xfId="1" applyFont="1" applyBorder="1"/>
    <xf numFmtId="0" fontId="4" fillId="0" borderId="20" xfId="0" applyFont="1" applyBorder="1" applyAlignment="1">
      <alignment horizontal="left"/>
    </xf>
    <xf numFmtId="0" fontId="19" fillId="0" borderId="2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5" fontId="4" fillId="0" borderId="0" xfId="2" applyFont="1" applyBorder="1" applyAlignment="1">
      <alignment vertical="center"/>
    </xf>
    <xf numFmtId="164" fontId="12" fillId="0" borderId="0" xfId="1" applyFont="1" applyBorder="1" applyAlignment="1">
      <alignment vertical="center"/>
    </xf>
    <xf numFmtId="164" fontId="14" fillId="0" borderId="7" xfId="1" applyFont="1" applyBorder="1" applyAlignment="1">
      <alignment vertical="center"/>
    </xf>
    <xf numFmtId="164" fontId="12" fillId="0" borderId="7" xfId="1" applyFont="1" applyBorder="1" applyAlignment="1">
      <alignment vertical="center"/>
    </xf>
    <xf numFmtId="164" fontId="12" fillId="0" borderId="25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/>
    <xf numFmtId="0" fontId="15" fillId="0" borderId="0" xfId="0" quotePrefix="1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16</xdr:row>
      <xdr:rowOff>142874</xdr:rowOff>
    </xdr:from>
    <xdr:to>
      <xdr:col>1</xdr:col>
      <xdr:colOff>1019175</xdr:colOff>
      <xdr:row>24</xdr:row>
      <xdr:rowOff>123824</xdr:rowOff>
    </xdr:to>
    <xdr:sp macro="" textlink="">
      <xdr:nvSpPr>
        <xdr:cNvPr id="2" name="Left Brace 1"/>
        <xdr:cNvSpPr/>
      </xdr:nvSpPr>
      <xdr:spPr>
        <a:xfrm>
          <a:off x="333375" y="2219324"/>
          <a:ext cx="0" cy="2343150"/>
        </a:xfrm>
        <a:prstGeom prst="leftBrace">
          <a:avLst>
            <a:gd name="adj1" fmla="val 36333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876300</xdr:colOff>
      <xdr:row>28</xdr:row>
      <xdr:rowOff>0</xdr:rowOff>
    </xdr:from>
    <xdr:to>
      <xdr:col>1</xdr:col>
      <xdr:colOff>1028700</xdr:colOff>
      <xdr:row>28</xdr:row>
      <xdr:rowOff>123825</xdr:rowOff>
    </xdr:to>
    <xdr:sp macro="" textlink="">
      <xdr:nvSpPr>
        <xdr:cNvPr id="3" name="Left Brace 2"/>
        <xdr:cNvSpPr/>
      </xdr:nvSpPr>
      <xdr:spPr>
        <a:xfrm>
          <a:off x="333375" y="5000625"/>
          <a:ext cx="0" cy="419100"/>
        </a:xfrm>
        <a:prstGeom prst="leftBrace">
          <a:avLst>
            <a:gd name="adj1" fmla="val 36333"/>
            <a:gd name="adj2" fmla="val 5328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BLD/AppData/Local/Microsoft/Windows/Temporary%20Internet%20Files/Content.Outlook/4I5BRJ4X/Nitrox%20rates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itrox and Oxygen"/>
      <sheetName val="Sheet1"/>
      <sheetName val="Rate Showroom"/>
      <sheetName val="Trimix"/>
    </sheetNames>
    <sheetDataSet>
      <sheetData sheetId="0"/>
      <sheetData sheetId="1">
        <row r="15">
          <cell r="I15" t="str">
            <v>tank</v>
          </cell>
        </row>
        <row r="17">
          <cell r="I17">
            <v>83</v>
          </cell>
        </row>
        <row r="19">
          <cell r="I19">
            <v>63</v>
          </cell>
        </row>
        <row r="21">
          <cell r="I21">
            <v>41</v>
          </cell>
        </row>
        <row r="23">
          <cell r="I23">
            <v>31</v>
          </cell>
        </row>
        <row r="25">
          <cell r="I25">
            <v>20</v>
          </cell>
        </row>
        <row r="33">
          <cell r="I33">
            <v>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P56"/>
  <sheetViews>
    <sheetView tabSelected="1" topLeftCell="A10" workbookViewId="0">
      <pane xSplit="7" ySplit="6" topLeftCell="H16" activePane="bottomRight" state="frozen"/>
      <selection activeCell="A10" sqref="A10"/>
      <selection pane="topRight" activeCell="F10" sqref="F10"/>
      <selection pane="bottomLeft" activeCell="A16" sqref="A16"/>
      <selection pane="bottomRight" activeCell="N36" sqref="N36"/>
    </sheetView>
  </sheetViews>
  <sheetFormatPr defaultRowHeight="15"/>
  <cols>
    <col min="1" max="1" width="5" customWidth="1"/>
    <col min="2" max="2" width="15.85546875" hidden="1" customWidth="1"/>
    <col min="4" max="4" width="4.28515625" customWidth="1"/>
    <col min="5" max="5" width="7.28515625" customWidth="1"/>
    <col min="6" max="6" width="13.85546875" hidden="1" customWidth="1"/>
    <col min="7" max="7" width="1.28515625" customWidth="1"/>
    <col min="8" max="8" width="16.42578125" customWidth="1"/>
    <col min="9" max="9" width="1.28515625" customWidth="1"/>
    <col min="10" max="10" width="15.7109375" customWidth="1"/>
    <col min="11" max="11" width="11.7109375" hidden="1" customWidth="1"/>
    <col min="12" max="12" width="1.28515625" customWidth="1"/>
    <col min="13" max="13" width="14.7109375" customWidth="1"/>
    <col min="14" max="14" width="1.28515625" customWidth="1"/>
    <col min="15" max="15" width="14.7109375" customWidth="1"/>
    <col min="16" max="16" width="14.7109375" hidden="1" customWidth="1"/>
    <col min="259" max="259" width="3.28515625" customWidth="1"/>
    <col min="261" max="261" width="4.42578125" customWidth="1"/>
    <col min="262" max="262" width="7.28515625" customWidth="1"/>
    <col min="263" max="263" width="12.140625" customWidth="1"/>
    <col min="264" max="264" width="2.7109375" customWidth="1"/>
    <col min="265" max="265" width="13.5703125" customWidth="1"/>
    <col min="266" max="266" width="2.7109375" customWidth="1"/>
    <col min="267" max="267" width="11.7109375" customWidth="1"/>
    <col min="268" max="268" width="2.42578125" customWidth="1"/>
    <col min="269" max="269" width="11.42578125" customWidth="1"/>
    <col min="270" max="270" width="3" customWidth="1"/>
    <col min="271" max="271" width="12.85546875" customWidth="1"/>
    <col min="515" max="515" width="3.28515625" customWidth="1"/>
    <col min="517" max="517" width="4.42578125" customWidth="1"/>
    <col min="518" max="518" width="7.28515625" customWidth="1"/>
    <col min="519" max="519" width="12.140625" customWidth="1"/>
    <col min="520" max="520" width="2.7109375" customWidth="1"/>
    <col min="521" max="521" width="13.5703125" customWidth="1"/>
    <col min="522" max="522" width="2.7109375" customWidth="1"/>
    <col min="523" max="523" width="11.7109375" customWidth="1"/>
    <col min="524" max="524" width="2.42578125" customWidth="1"/>
    <col min="525" max="525" width="11.42578125" customWidth="1"/>
    <col min="526" max="526" width="3" customWidth="1"/>
    <col min="527" max="527" width="12.85546875" customWidth="1"/>
    <col min="771" max="771" width="3.28515625" customWidth="1"/>
    <col min="773" max="773" width="4.42578125" customWidth="1"/>
    <col min="774" max="774" width="7.28515625" customWidth="1"/>
    <col min="775" max="775" width="12.140625" customWidth="1"/>
    <col min="776" max="776" width="2.7109375" customWidth="1"/>
    <col min="777" max="777" width="13.5703125" customWidth="1"/>
    <col min="778" max="778" width="2.7109375" customWidth="1"/>
    <col min="779" max="779" width="11.7109375" customWidth="1"/>
    <col min="780" max="780" width="2.42578125" customWidth="1"/>
    <col min="781" max="781" width="11.42578125" customWidth="1"/>
    <col min="782" max="782" width="3" customWidth="1"/>
    <col min="783" max="783" width="12.85546875" customWidth="1"/>
    <col min="1027" max="1027" width="3.28515625" customWidth="1"/>
    <col min="1029" max="1029" width="4.42578125" customWidth="1"/>
    <col min="1030" max="1030" width="7.28515625" customWidth="1"/>
    <col min="1031" max="1031" width="12.140625" customWidth="1"/>
    <col min="1032" max="1032" width="2.7109375" customWidth="1"/>
    <col min="1033" max="1033" width="13.5703125" customWidth="1"/>
    <col min="1034" max="1034" width="2.7109375" customWidth="1"/>
    <col min="1035" max="1035" width="11.7109375" customWidth="1"/>
    <col min="1036" max="1036" width="2.42578125" customWidth="1"/>
    <col min="1037" max="1037" width="11.42578125" customWidth="1"/>
    <col min="1038" max="1038" width="3" customWidth="1"/>
    <col min="1039" max="1039" width="12.85546875" customWidth="1"/>
    <col min="1283" max="1283" width="3.28515625" customWidth="1"/>
    <col min="1285" max="1285" width="4.42578125" customWidth="1"/>
    <col min="1286" max="1286" width="7.28515625" customWidth="1"/>
    <col min="1287" max="1287" width="12.140625" customWidth="1"/>
    <col min="1288" max="1288" width="2.7109375" customWidth="1"/>
    <col min="1289" max="1289" width="13.5703125" customWidth="1"/>
    <col min="1290" max="1290" width="2.7109375" customWidth="1"/>
    <col min="1291" max="1291" width="11.7109375" customWidth="1"/>
    <col min="1292" max="1292" width="2.42578125" customWidth="1"/>
    <col min="1293" max="1293" width="11.42578125" customWidth="1"/>
    <col min="1294" max="1294" width="3" customWidth="1"/>
    <col min="1295" max="1295" width="12.85546875" customWidth="1"/>
    <col min="1539" max="1539" width="3.28515625" customWidth="1"/>
    <col min="1541" max="1541" width="4.42578125" customWidth="1"/>
    <col min="1542" max="1542" width="7.28515625" customWidth="1"/>
    <col min="1543" max="1543" width="12.140625" customWidth="1"/>
    <col min="1544" max="1544" width="2.7109375" customWidth="1"/>
    <col min="1545" max="1545" width="13.5703125" customWidth="1"/>
    <col min="1546" max="1546" width="2.7109375" customWidth="1"/>
    <col min="1547" max="1547" width="11.7109375" customWidth="1"/>
    <col min="1548" max="1548" width="2.42578125" customWidth="1"/>
    <col min="1549" max="1549" width="11.42578125" customWidth="1"/>
    <col min="1550" max="1550" width="3" customWidth="1"/>
    <col min="1551" max="1551" width="12.85546875" customWidth="1"/>
    <col min="1795" max="1795" width="3.28515625" customWidth="1"/>
    <col min="1797" max="1797" width="4.42578125" customWidth="1"/>
    <col min="1798" max="1798" width="7.28515625" customWidth="1"/>
    <col min="1799" max="1799" width="12.140625" customWidth="1"/>
    <col min="1800" max="1800" width="2.7109375" customWidth="1"/>
    <col min="1801" max="1801" width="13.5703125" customWidth="1"/>
    <col min="1802" max="1802" width="2.7109375" customWidth="1"/>
    <col min="1803" max="1803" width="11.7109375" customWidth="1"/>
    <col min="1804" max="1804" width="2.42578125" customWidth="1"/>
    <col min="1805" max="1805" width="11.42578125" customWidth="1"/>
    <col min="1806" max="1806" width="3" customWidth="1"/>
    <col min="1807" max="1807" width="12.85546875" customWidth="1"/>
    <col min="2051" max="2051" width="3.28515625" customWidth="1"/>
    <col min="2053" max="2053" width="4.42578125" customWidth="1"/>
    <col min="2054" max="2054" width="7.28515625" customWidth="1"/>
    <col min="2055" max="2055" width="12.140625" customWidth="1"/>
    <col min="2056" max="2056" width="2.7109375" customWidth="1"/>
    <col min="2057" max="2057" width="13.5703125" customWidth="1"/>
    <col min="2058" max="2058" width="2.7109375" customWidth="1"/>
    <col min="2059" max="2059" width="11.7109375" customWidth="1"/>
    <col min="2060" max="2060" width="2.42578125" customWidth="1"/>
    <col min="2061" max="2061" width="11.42578125" customWidth="1"/>
    <col min="2062" max="2062" width="3" customWidth="1"/>
    <col min="2063" max="2063" width="12.85546875" customWidth="1"/>
    <col min="2307" max="2307" width="3.28515625" customWidth="1"/>
    <col min="2309" max="2309" width="4.42578125" customWidth="1"/>
    <col min="2310" max="2310" width="7.28515625" customWidth="1"/>
    <col min="2311" max="2311" width="12.140625" customWidth="1"/>
    <col min="2312" max="2312" width="2.7109375" customWidth="1"/>
    <col min="2313" max="2313" width="13.5703125" customWidth="1"/>
    <col min="2314" max="2314" width="2.7109375" customWidth="1"/>
    <col min="2315" max="2315" width="11.7109375" customWidth="1"/>
    <col min="2316" max="2316" width="2.42578125" customWidth="1"/>
    <col min="2317" max="2317" width="11.42578125" customWidth="1"/>
    <col min="2318" max="2318" width="3" customWidth="1"/>
    <col min="2319" max="2319" width="12.85546875" customWidth="1"/>
    <col min="2563" max="2563" width="3.28515625" customWidth="1"/>
    <col min="2565" max="2565" width="4.42578125" customWidth="1"/>
    <col min="2566" max="2566" width="7.28515625" customWidth="1"/>
    <col min="2567" max="2567" width="12.140625" customWidth="1"/>
    <col min="2568" max="2568" width="2.7109375" customWidth="1"/>
    <col min="2569" max="2569" width="13.5703125" customWidth="1"/>
    <col min="2570" max="2570" width="2.7109375" customWidth="1"/>
    <col min="2571" max="2571" width="11.7109375" customWidth="1"/>
    <col min="2572" max="2572" width="2.42578125" customWidth="1"/>
    <col min="2573" max="2573" width="11.42578125" customWidth="1"/>
    <col min="2574" max="2574" width="3" customWidth="1"/>
    <col min="2575" max="2575" width="12.85546875" customWidth="1"/>
    <col min="2819" max="2819" width="3.28515625" customWidth="1"/>
    <col min="2821" max="2821" width="4.42578125" customWidth="1"/>
    <col min="2822" max="2822" width="7.28515625" customWidth="1"/>
    <col min="2823" max="2823" width="12.140625" customWidth="1"/>
    <col min="2824" max="2824" width="2.7109375" customWidth="1"/>
    <col min="2825" max="2825" width="13.5703125" customWidth="1"/>
    <col min="2826" max="2826" width="2.7109375" customWidth="1"/>
    <col min="2827" max="2827" width="11.7109375" customWidth="1"/>
    <col min="2828" max="2828" width="2.42578125" customWidth="1"/>
    <col min="2829" max="2829" width="11.42578125" customWidth="1"/>
    <col min="2830" max="2830" width="3" customWidth="1"/>
    <col min="2831" max="2831" width="12.85546875" customWidth="1"/>
    <col min="3075" max="3075" width="3.28515625" customWidth="1"/>
    <col min="3077" max="3077" width="4.42578125" customWidth="1"/>
    <col min="3078" max="3078" width="7.28515625" customWidth="1"/>
    <col min="3079" max="3079" width="12.140625" customWidth="1"/>
    <col min="3080" max="3080" width="2.7109375" customWidth="1"/>
    <col min="3081" max="3081" width="13.5703125" customWidth="1"/>
    <col min="3082" max="3082" width="2.7109375" customWidth="1"/>
    <col min="3083" max="3083" width="11.7109375" customWidth="1"/>
    <col min="3084" max="3084" width="2.42578125" customWidth="1"/>
    <col min="3085" max="3085" width="11.42578125" customWidth="1"/>
    <col min="3086" max="3086" width="3" customWidth="1"/>
    <col min="3087" max="3087" width="12.85546875" customWidth="1"/>
    <col min="3331" max="3331" width="3.28515625" customWidth="1"/>
    <col min="3333" max="3333" width="4.42578125" customWidth="1"/>
    <col min="3334" max="3334" width="7.28515625" customWidth="1"/>
    <col min="3335" max="3335" width="12.140625" customWidth="1"/>
    <col min="3336" max="3336" width="2.7109375" customWidth="1"/>
    <col min="3337" max="3337" width="13.5703125" customWidth="1"/>
    <col min="3338" max="3338" width="2.7109375" customWidth="1"/>
    <col min="3339" max="3339" width="11.7109375" customWidth="1"/>
    <col min="3340" max="3340" width="2.42578125" customWidth="1"/>
    <col min="3341" max="3341" width="11.42578125" customWidth="1"/>
    <col min="3342" max="3342" width="3" customWidth="1"/>
    <col min="3343" max="3343" width="12.85546875" customWidth="1"/>
    <col min="3587" max="3587" width="3.28515625" customWidth="1"/>
    <col min="3589" max="3589" width="4.42578125" customWidth="1"/>
    <col min="3590" max="3590" width="7.28515625" customWidth="1"/>
    <col min="3591" max="3591" width="12.140625" customWidth="1"/>
    <col min="3592" max="3592" width="2.7109375" customWidth="1"/>
    <col min="3593" max="3593" width="13.5703125" customWidth="1"/>
    <col min="3594" max="3594" width="2.7109375" customWidth="1"/>
    <col min="3595" max="3595" width="11.7109375" customWidth="1"/>
    <col min="3596" max="3596" width="2.42578125" customWidth="1"/>
    <col min="3597" max="3597" width="11.42578125" customWidth="1"/>
    <col min="3598" max="3598" width="3" customWidth="1"/>
    <col min="3599" max="3599" width="12.85546875" customWidth="1"/>
    <col min="3843" max="3843" width="3.28515625" customWidth="1"/>
    <col min="3845" max="3845" width="4.42578125" customWidth="1"/>
    <col min="3846" max="3846" width="7.28515625" customWidth="1"/>
    <col min="3847" max="3847" width="12.140625" customWidth="1"/>
    <col min="3848" max="3848" width="2.7109375" customWidth="1"/>
    <col min="3849" max="3849" width="13.5703125" customWidth="1"/>
    <col min="3850" max="3850" width="2.7109375" customWidth="1"/>
    <col min="3851" max="3851" width="11.7109375" customWidth="1"/>
    <col min="3852" max="3852" width="2.42578125" customWidth="1"/>
    <col min="3853" max="3853" width="11.42578125" customWidth="1"/>
    <col min="3854" max="3854" width="3" customWidth="1"/>
    <col min="3855" max="3855" width="12.85546875" customWidth="1"/>
    <col min="4099" max="4099" width="3.28515625" customWidth="1"/>
    <col min="4101" max="4101" width="4.42578125" customWidth="1"/>
    <col min="4102" max="4102" width="7.28515625" customWidth="1"/>
    <col min="4103" max="4103" width="12.140625" customWidth="1"/>
    <col min="4104" max="4104" width="2.7109375" customWidth="1"/>
    <col min="4105" max="4105" width="13.5703125" customWidth="1"/>
    <col min="4106" max="4106" width="2.7109375" customWidth="1"/>
    <col min="4107" max="4107" width="11.7109375" customWidth="1"/>
    <col min="4108" max="4108" width="2.42578125" customWidth="1"/>
    <col min="4109" max="4109" width="11.42578125" customWidth="1"/>
    <col min="4110" max="4110" width="3" customWidth="1"/>
    <col min="4111" max="4111" width="12.85546875" customWidth="1"/>
    <col min="4355" max="4355" width="3.28515625" customWidth="1"/>
    <col min="4357" max="4357" width="4.42578125" customWidth="1"/>
    <col min="4358" max="4358" width="7.28515625" customWidth="1"/>
    <col min="4359" max="4359" width="12.140625" customWidth="1"/>
    <col min="4360" max="4360" width="2.7109375" customWidth="1"/>
    <col min="4361" max="4361" width="13.5703125" customWidth="1"/>
    <col min="4362" max="4362" width="2.7109375" customWidth="1"/>
    <col min="4363" max="4363" width="11.7109375" customWidth="1"/>
    <col min="4364" max="4364" width="2.42578125" customWidth="1"/>
    <col min="4365" max="4365" width="11.42578125" customWidth="1"/>
    <col min="4366" max="4366" width="3" customWidth="1"/>
    <col min="4367" max="4367" width="12.85546875" customWidth="1"/>
    <col min="4611" max="4611" width="3.28515625" customWidth="1"/>
    <col min="4613" max="4613" width="4.42578125" customWidth="1"/>
    <col min="4614" max="4614" width="7.28515625" customWidth="1"/>
    <col min="4615" max="4615" width="12.140625" customWidth="1"/>
    <col min="4616" max="4616" width="2.7109375" customWidth="1"/>
    <col min="4617" max="4617" width="13.5703125" customWidth="1"/>
    <col min="4618" max="4618" width="2.7109375" customWidth="1"/>
    <col min="4619" max="4619" width="11.7109375" customWidth="1"/>
    <col min="4620" max="4620" width="2.42578125" customWidth="1"/>
    <col min="4621" max="4621" width="11.42578125" customWidth="1"/>
    <col min="4622" max="4622" width="3" customWidth="1"/>
    <col min="4623" max="4623" width="12.85546875" customWidth="1"/>
    <col min="4867" max="4867" width="3.28515625" customWidth="1"/>
    <col min="4869" max="4869" width="4.42578125" customWidth="1"/>
    <col min="4870" max="4870" width="7.28515625" customWidth="1"/>
    <col min="4871" max="4871" width="12.140625" customWidth="1"/>
    <col min="4872" max="4872" width="2.7109375" customWidth="1"/>
    <col min="4873" max="4873" width="13.5703125" customWidth="1"/>
    <col min="4874" max="4874" width="2.7109375" customWidth="1"/>
    <col min="4875" max="4875" width="11.7109375" customWidth="1"/>
    <col min="4876" max="4876" width="2.42578125" customWidth="1"/>
    <col min="4877" max="4877" width="11.42578125" customWidth="1"/>
    <col min="4878" max="4878" width="3" customWidth="1"/>
    <col min="4879" max="4879" width="12.85546875" customWidth="1"/>
    <col min="5123" max="5123" width="3.28515625" customWidth="1"/>
    <col min="5125" max="5125" width="4.42578125" customWidth="1"/>
    <col min="5126" max="5126" width="7.28515625" customWidth="1"/>
    <col min="5127" max="5127" width="12.140625" customWidth="1"/>
    <col min="5128" max="5128" width="2.7109375" customWidth="1"/>
    <col min="5129" max="5129" width="13.5703125" customWidth="1"/>
    <col min="5130" max="5130" width="2.7109375" customWidth="1"/>
    <col min="5131" max="5131" width="11.7109375" customWidth="1"/>
    <col min="5132" max="5132" width="2.42578125" customWidth="1"/>
    <col min="5133" max="5133" width="11.42578125" customWidth="1"/>
    <col min="5134" max="5134" width="3" customWidth="1"/>
    <col min="5135" max="5135" width="12.85546875" customWidth="1"/>
    <col min="5379" max="5379" width="3.28515625" customWidth="1"/>
    <col min="5381" max="5381" width="4.42578125" customWidth="1"/>
    <col min="5382" max="5382" width="7.28515625" customWidth="1"/>
    <col min="5383" max="5383" width="12.140625" customWidth="1"/>
    <col min="5384" max="5384" width="2.7109375" customWidth="1"/>
    <col min="5385" max="5385" width="13.5703125" customWidth="1"/>
    <col min="5386" max="5386" width="2.7109375" customWidth="1"/>
    <col min="5387" max="5387" width="11.7109375" customWidth="1"/>
    <col min="5388" max="5388" width="2.42578125" customWidth="1"/>
    <col min="5389" max="5389" width="11.42578125" customWidth="1"/>
    <col min="5390" max="5390" width="3" customWidth="1"/>
    <col min="5391" max="5391" width="12.85546875" customWidth="1"/>
    <col min="5635" max="5635" width="3.28515625" customWidth="1"/>
    <col min="5637" max="5637" width="4.42578125" customWidth="1"/>
    <col min="5638" max="5638" width="7.28515625" customWidth="1"/>
    <col min="5639" max="5639" width="12.140625" customWidth="1"/>
    <col min="5640" max="5640" width="2.7109375" customWidth="1"/>
    <col min="5641" max="5641" width="13.5703125" customWidth="1"/>
    <col min="5642" max="5642" width="2.7109375" customWidth="1"/>
    <col min="5643" max="5643" width="11.7109375" customWidth="1"/>
    <col min="5644" max="5644" width="2.42578125" customWidth="1"/>
    <col min="5645" max="5645" width="11.42578125" customWidth="1"/>
    <col min="5646" max="5646" width="3" customWidth="1"/>
    <col min="5647" max="5647" width="12.85546875" customWidth="1"/>
    <col min="5891" max="5891" width="3.28515625" customWidth="1"/>
    <col min="5893" max="5893" width="4.42578125" customWidth="1"/>
    <col min="5894" max="5894" width="7.28515625" customWidth="1"/>
    <col min="5895" max="5895" width="12.140625" customWidth="1"/>
    <col min="5896" max="5896" width="2.7109375" customWidth="1"/>
    <col min="5897" max="5897" width="13.5703125" customWidth="1"/>
    <col min="5898" max="5898" width="2.7109375" customWidth="1"/>
    <col min="5899" max="5899" width="11.7109375" customWidth="1"/>
    <col min="5900" max="5900" width="2.42578125" customWidth="1"/>
    <col min="5901" max="5901" width="11.42578125" customWidth="1"/>
    <col min="5902" max="5902" width="3" customWidth="1"/>
    <col min="5903" max="5903" width="12.85546875" customWidth="1"/>
    <col min="6147" max="6147" width="3.28515625" customWidth="1"/>
    <col min="6149" max="6149" width="4.42578125" customWidth="1"/>
    <col min="6150" max="6150" width="7.28515625" customWidth="1"/>
    <col min="6151" max="6151" width="12.140625" customWidth="1"/>
    <col min="6152" max="6152" width="2.7109375" customWidth="1"/>
    <col min="6153" max="6153" width="13.5703125" customWidth="1"/>
    <col min="6154" max="6154" width="2.7109375" customWidth="1"/>
    <col min="6155" max="6155" width="11.7109375" customWidth="1"/>
    <col min="6156" max="6156" width="2.42578125" customWidth="1"/>
    <col min="6157" max="6157" width="11.42578125" customWidth="1"/>
    <col min="6158" max="6158" width="3" customWidth="1"/>
    <col min="6159" max="6159" width="12.85546875" customWidth="1"/>
    <col min="6403" max="6403" width="3.28515625" customWidth="1"/>
    <col min="6405" max="6405" width="4.42578125" customWidth="1"/>
    <col min="6406" max="6406" width="7.28515625" customWidth="1"/>
    <col min="6407" max="6407" width="12.140625" customWidth="1"/>
    <col min="6408" max="6408" width="2.7109375" customWidth="1"/>
    <col min="6409" max="6409" width="13.5703125" customWidth="1"/>
    <col min="6410" max="6410" width="2.7109375" customWidth="1"/>
    <col min="6411" max="6411" width="11.7109375" customWidth="1"/>
    <col min="6412" max="6412" width="2.42578125" customWidth="1"/>
    <col min="6413" max="6413" width="11.42578125" customWidth="1"/>
    <col min="6414" max="6414" width="3" customWidth="1"/>
    <col min="6415" max="6415" width="12.85546875" customWidth="1"/>
    <col min="6659" max="6659" width="3.28515625" customWidth="1"/>
    <col min="6661" max="6661" width="4.42578125" customWidth="1"/>
    <col min="6662" max="6662" width="7.28515625" customWidth="1"/>
    <col min="6663" max="6663" width="12.140625" customWidth="1"/>
    <col min="6664" max="6664" width="2.7109375" customWidth="1"/>
    <col min="6665" max="6665" width="13.5703125" customWidth="1"/>
    <col min="6666" max="6666" width="2.7109375" customWidth="1"/>
    <col min="6667" max="6667" width="11.7109375" customWidth="1"/>
    <col min="6668" max="6668" width="2.42578125" customWidth="1"/>
    <col min="6669" max="6669" width="11.42578125" customWidth="1"/>
    <col min="6670" max="6670" width="3" customWidth="1"/>
    <col min="6671" max="6671" width="12.85546875" customWidth="1"/>
    <col min="6915" max="6915" width="3.28515625" customWidth="1"/>
    <col min="6917" max="6917" width="4.42578125" customWidth="1"/>
    <col min="6918" max="6918" width="7.28515625" customWidth="1"/>
    <col min="6919" max="6919" width="12.140625" customWidth="1"/>
    <col min="6920" max="6920" width="2.7109375" customWidth="1"/>
    <col min="6921" max="6921" width="13.5703125" customWidth="1"/>
    <col min="6922" max="6922" width="2.7109375" customWidth="1"/>
    <col min="6923" max="6923" width="11.7109375" customWidth="1"/>
    <col min="6924" max="6924" width="2.42578125" customWidth="1"/>
    <col min="6925" max="6925" width="11.42578125" customWidth="1"/>
    <col min="6926" max="6926" width="3" customWidth="1"/>
    <col min="6927" max="6927" width="12.85546875" customWidth="1"/>
    <col min="7171" max="7171" width="3.28515625" customWidth="1"/>
    <col min="7173" max="7173" width="4.42578125" customWidth="1"/>
    <col min="7174" max="7174" width="7.28515625" customWidth="1"/>
    <col min="7175" max="7175" width="12.140625" customWidth="1"/>
    <col min="7176" max="7176" width="2.7109375" customWidth="1"/>
    <col min="7177" max="7177" width="13.5703125" customWidth="1"/>
    <col min="7178" max="7178" width="2.7109375" customWidth="1"/>
    <col min="7179" max="7179" width="11.7109375" customWidth="1"/>
    <col min="7180" max="7180" width="2.42578125" customWidth="1"/>
    <col min="7181" max="7181" width="11.42578125" customWidth="1"/>
    <col min="7182" max="7182" width="3" customWidth="1"/>
    <col min="7183" max="7183" width="12.85546875" customWidth="1"/>
    <col min="7427" max="7427" width="3.28515625" customWidth="1"/>
    <col min="7429" max="7429" width="4.42578125" customWidth="1"/>
    <col min="7430" max="7430" width="7.28515625" customWidth="1"/>
    <col min="7431" max="7431" width="12.140625" customWidth="1"/>
    <col min="7432" max="7432" width="2.7109375" customWidth="1"/>
    <col min="7433" max="7433" width="13.5703125" customWidth="1"/>
    <col min="7434" max="7434" width="2.7109375" customWidth="1"/>
    <col min="7435" max="7435" width="11.7109375" customWidth="1"/>
    <col min="7436" max="7436" width="2.42578125" customWidth="1"/>
    <col min="7437" max="7437" width="11.42578125" customWidth="1"/>
    <col min="7438" max="7438" width="3" customWidth="1"/>
    <col min="7439" max="7439" width="12.85546875" customWidth="1"/>
    <col min="7683" max="7683" width="3.28515625" customWidth="1"/>
    <col min="7685" max="7685" width="4.42578125" customWidth="1"/>
    <col min="7686" max="7686" width="7.28515625" customWidth="1"/>
    <col min="7687" max="7687" width="12.140625" customWidth="1"/>
    <col min="7688" max="7688" width="2.7109375" customWidth="1"/>
    <col min="7689" max="7689" width="13.5703125" customWidth="1"/>
    <col min="7690" max="7690" width="2.7109375" customWidth="1"/>
    <col min="7691" max="7691" width="11.7109375" customWidth="1"/>
    <col min="7692" max="7692" width="2.42578125" customWidth="1"/>
    <col min="7693" max="7693" width="11.42578125" customWidth="1"/>
    <col min="7694" max="7694" width="3" customWidth="1"/>
    <col min="7695" max="7695" width="12.85546875" customWidth="1"/>
    <col min="7939" max="7939" width="3.28515625" customWidth="1"/>
    <col min="7941" max="7941" width="4.42578125" customWidth="1"/>
    <col min="7942" max="7942" width="7.28515625" customWidth="1"/>
    <col min="7943" max="7943" width="12.140625" customWidth="1"/>
    <col min="7944" max="7944" width="2.7109375" customWidth="1"/>
    <col min="7945" max="7945" width="13.5703125" customWidth="1"/>
    <col min="7946" max="7946" width="2.7109375" customWidth="1"/>
    <col min="7947" max="7947" width="11.7109375" customWidth="1"/>
    <col min="7948" max="7948" width="2.42578125" customWidth="1"/>
    <col min="7949" max="7949" width="11.42578125" customWidth="1"/>
    <col min="7950" max="7950" width="3" customWidth="1"/>
    <col min="7951" max="7951" width="12.85546875" customWidth="1"/>
    <col min="8195" max="8195" width="3.28515625" customWidth="1"/>
    <col min="8197" max="8197" width="4.42578125" customWidth="1"/>
    <col min="8198" max="8198" width="7.28515625" customWidth="1"/>
    <col min="8199" max="8199" width="12.140625" customWidth="1"/>
    <col min="8200" max="8200" width="2.7109375" customWidth="1"/>
    <col min="8201" max="8201" width="13.5703125" customWidth="1"/>
    <col min="8202" max="8202" width="2.7109375" customWidth="1"/>
    <col min="8203" max="8203" width="11.7109375" customWidth="1"/>
    <col min="8204" max="8204" width="2.42578125" customWidth="1"/>
    <col min="8205" max="8205" width="11.42578125" customWidth="1"/>
    <col min="8206" max="8206" width="3" customWidth="1"/>
    <col min="8207" max="8207" width="12.85546875" customWidth="1"/>
    <col min="8451" max="8451" width="3.28515625" customWidth="1"/>
    <col min="8453" max="8453" width="4.42578125" customWidth="1"/>
    <col min="8454" max="8454" width="7.28515625" customWidth="1"/>
    <col min="8455" max="8455" width="12.140625" customWidth="1"/>
    <col min="8456" max="8456" width="2.7109375" customWidth="1"/>
    <col min="8457" max="8457" width="13.5703125" customWidth="1"/>
    <col min="8458" max="8458" width="2.7109375" customWidth="1"/>
    <col min="8459" max="8459" width="11.7109375" customWidth="1"/>
    <col min="8460" max="8460" width="2.42578125" customWidth="1"/>
    <col min="8461" max="8461" width="11.42578125" customWidth="1"/>
    <col min="8462" max="8462" width="3" customWidth="1"/>
    <col min="8463" max="8463" width="12.85546875" customWidth="1"/>
    <col min="8707" max="8707" width="3.28515625" customWidth="1"/>
    <col min="8709" max="8709" width="4.42578125" customWidth="1"/>
    <col min="8710" max="8710" width="7.28515625" customWidth="1"/>
    <col min="8711" max="8711" width="12.140625" customWidth="1"/>
    <col min="8712" max="8712" width="2.7109375" customWidth="1"/>
    <col min="8713" max="8713" width="13.5703125" customWidth="1"/>
    <col min="8714" max="8714" width="2.7109375" customWidth="1"/>
    <col min="8715" max="8715" width="11.7109375" customWidth="1"/>
    <col min="8716" max="8716" width="2.42578125" customWidth="1"/>
    <col min="8717" max="8717" width="11.42578125" customWidth="1"/>
    <col min="8718" max="8718" width="3" customWidth="1"/>
    <col min="8719" max="8719" width="12.85546875" customWidth="1"/>
    <col min="8963" max="8963" width="3.28515625" customWidth="1"/>
    <col min="8965" max="8965" width="4.42578125" customWidth="1"/>
    <col min="8966" max="8966" width="7.28515625" customWidth="1"/>
    <col min="8967" max="8967" width="12.140625" customWidth="1"/>
    <col min="8968" max="8968" width="2.7109375" customWidth="1"/>
    <col min="8969" max="8969" width="13.5703125" customWidth="1"/>
    <col min="8970" max="8970" width="2.7109375" customWidth="1"/>
    <col min="8971" max="8971" width="11.7109375" customWidth="1"/>
    <col min="8972" max="8972" width="2.42578125" customWidth="1"/>
    <col min="8973" max="8973" width="11.42578125" customWidth="1"/>
    <col min="8974" max="8974" width="3" customWidth="1"/>
    <col min="8975" max="8975" width="12.85546875" customWidth="1"/>
    <col min="9219" max="9219" width="3.28515625" customWidth="1"/>
    <col min="9221" max="9221" width="4.42578125" customWidth="1"/>
    <col min="9222" max="9222" width="7.28515625" customWidth="1"/>
    <col min="9223" max="9223" width="12.140625" customWidth="1"/>
    <col min="9224" max="9224" width="2.7109375" customWidth="1"/>
    <col min="9225" max="9225" width="13.5703125" customWidth="1"/>
    <col min="9226" max="9226" width="2.7109375" customWidth="1"/>
    <col min="9227" max="9227" width="11.7109375" customWidth="1"/>
    <col min="9228" max="9228" width="2.42578125" customWidth="1"/>
    <col min="9229" max="9229" width="11.42578125" customWidth="1"/>
    <col min="9230" max="9230" width="3" customWidth="1"/>
    <col min="9231" max="9231" width="12.85546875" customWidth="1"/>
    <col min="9475" max="9475" width="3.28515625" customWidth="1"/>
    <col min="9477" max="9477" width="4.42578125" customWidth="1"/>
    <col min="9478" max="9478" width="7.28515625" customWidth="1"/>
    <col min="9479" max="9479" width="12.140625" customWidth="1"/>
    <col min="9480" max="9480" width="2.7109375" customWidth="1"/>
    <col min="9481" max="9481" width="13.5703125" customWidth="1"/>
    <col min="9482" max="9482" width="2.7109375" customWidth="1"/>
    <col min="9483" max="9483" width="11.7109375" customWidth="1"/>
    <col min="9484" max="9484" width="2.42578125" customWidth="1"/>
    <col min="9485" max="9485" width="11.42578125" customWidth="1"/>
    <col min="9486" max="9486" width="3" customWidth="1"/>
    <col min="9487" max="9487" width="12.85546875" customWidth="1"/>
    <col min="9731" max="9731" width="3.28515625" customWidth="1"/>
    <col min="9733" max="9733" width="4.42578125" customWidth="1"/>
    <col min="9734" max="9734" width="7.28515625" customWidth="1"/>
    <col min="9735" max="9735" width="12.140625" customWidth="1"/>
    <col min="9736" max="9736" width="2.7109375" customWidth="1"/>
    <col min="9737" max="9737" width="13.5703125" customWidth="1"/>
    <col min="9738" max="9738" width="2.7109375" customWidth="1"/>
    <col min="9739" max="9739" width="11.7109375" customWidth="1"/>
    <col min="9740" max="9740" width="2.42578125" customWidth="1"/>
    <col min="9741" max="9741" width="11.42578125" customWidth="1"/>
    <col min="9742" max="9742" width="3" customWidth="1"/>
    <col min="9743" max="9743" width="12.85546875" customWidth="1"/>
    <col min="9987" max="9987" width="3.28515625" customWidth="1"/>
    <col min="9989" max="9989" width="4.42578125" customWidth="1"/>
    <col min="9990" max="9990" width="7.28515625" customWidth="1"/>
    <col min="9991" max="9991" width="12.140625" customWidth="1"/>
    <col min="9992" max="9992" width="2.7109375" customWidth="1"/>
    <col min="9993" max="9993" width="13.5703125" customWidth="1"/>
    <col min="9994" max="9994" width="2.7109375" customWidth="1"/>
    <col min="9995" max="9995" width="11.7109375" customWidth="1"/>
    <col min="9996" max="9996" width="2.42578125" customWidth="1"/>
    <col min="9997" max="9997" width="11.42578125" customWidth="1"/>
    <col min="9998" max="9998" width="3" customWidth="1"/>
    <col min="9999" max="9999" width="12.85546875" customWidth="1"/>
    <col min="10243" max="10243" width="3.28515625" customWidth="1"/>
    <col min="10245" max="10245" width="4.42578125" customWidth="1"/>
    <col min="10246" max="10246" width="7.28515625" customWidth="1"/>
    <col min="10247" max="10247" width="12.140625" customWidth="1"/>
    <col min="10248" max="10248" width="2.7109375" customWidth="1"/>
    <col min="10249" max="10249" width="13.5703125" customWidth="1"/>
    <col min="10250" max="10250" width="2.7109375" customWidth="1"/>
    <col min="10251" max="10251" width="11.7109375" customWidth="1"/>
    <col min="10252" max="10252" width="2.42578125" customWidth="1"/>
    <col min="10253" max="10253" width="11.42578125" customWidth="1"/>
    <col min="10254" max="10254" width="3" customWidth="1"/>
    <col min="10255" max="10255" width="12.85546875" customWidth="1"/>
    <col min="10499" max="10499" width="3.28515625" customWidth="1"/>
    <col min="10501" max="10501" width="4.42578125" customWidth="1"/>
    <col min="10502" max="10502" width="7.28515625" customWidth="1"/>
    <col min="10503" max="10503" width="12.140625" customWidth="1"/>
    <col min="10504" max="10504" width="2.7109375" customWidth="1"/>
    <col min="10505" max="10505" width="13.5703125" customWidth="1"/>
    <col min="10506" max="10506" width="2.7109375" customWidth="1"/>
    <col min="10507" max="10507" width="11.7109375" customWidth="1"/>
    <col min="10508" max="10508" width="2.42578125" customWidth="1"/>
    <col min="10509" max="10509" width="11.42578125" customWidth="1"/>
    <col min="10510" max="10510" width="3" customWidth="1"/>
    <col min="10511" max="10511" width="12.85546875" customWidth="1"/>
    <col min="10755" max="10755" width="3.28515625" customWidth="1"/>
    <col min="10757" max="10757" width="4.42578125" customWidth="1"/>
    <col min="10758" max="10758" width="7.28515625" customWidth="1"/>
    <col min="10759" max="10759" width="12.140625" customWidth="1"/>
    <col min="10760" max="10760" width="2.7109375" customWidth="1"/>
    <col min="10761" max="10761" width="13.5703125" customWidth="1"/>
    <col min="10762" max="10762" width="2.7109375" customWidth="1"/>
    <col min="10763" max="10763" width="11.7109375" customWidth="1"/>
    <col min="10764" max="10764" width="2.42578125" customWidth="1"/>
    <col min="10765" max="10765" width="11.42578125" customWidth="1"/>
    <col min="10766" max="10766" width="3" customWidth="1"/>
    <col min="10767" max="10767" width="12.85546875" customWidth="1"/>
    <col min="11011" max="11011" width="3.28515625" customWidth="1"/>
    <col min="11013" max="11013" width="4.42578125" customWidth="1"/>
    <col min="11014" max="11014" width="7.28515625" customWidth="1"/>
    <col min="11015" max="11015" width="12.140625" customWidth="1"/>
    <col min="11016" max="11016" width="2.7109375" customWidth="1"/>
    <col min="11017" max="11017" width="13.5703125" customWidth="1"/>
    <col min="11018" max="11018" width="2.7109375" customWidth="1"/>
    <col min="11019" max="11019" width="11.7109375" customWidth="1"/>
    <col min="11020" max="11020" width="2.42578125" customWidth="1"/>
    <col min="11021" max="11021" width="11.42578125" customWidth="1"/>
    <col min="11022" max="11022" width="3" customWidth="1"/>
    <col min="11023" max="11023" width="12.85546875" customWidth="1"/>
    <col min="11267" max="11267" width="3.28515625" customWidth="1"/>
    <col min="11269" max="11269" width="4.42578125" customWidth="1"/>
    <col min="11270" max="11270" width="7.28515625" customWidth="1"/>
    <col min="11271" max="11271" width="12.140625" customWidth="1"/>
    <col min="11272" max="11272" width="2.7109375" customWidth="1"/>
    <col min="11273" max="11273" width="13.5703125" customWidth="1"/>
    <col min="11274" max="11274" width="2.7109375" customWidth="1"/>
    <col min="11275" max="11275" width="11.7109375" customWidth="1"/>
    <col min="11276" max="11276" width="2.42578125" customWidth="1"/>
    <col min="11277" max="11277" width="11.42578125" customWidth="1"/>
    <col min="11278" max="11278" width="3" customWidth="1"/>
    <col min="11279" max="11279" width="12.85546875" customWidth="1"/>
    <col min="11523" max="11523" width="3.28515625" customWidth="1"/>
    <col min="11525" max="11525" width="4.42578125" customWidth="1"/>
    <col min="11526" max="11526" width="7.28515625" customWidth="1"/>
    <col min="11527" max="11527" width="12.140625" customWidth="1"/>
    <col min="11528" max="11528" width="2.7109375" customWidth="1"/>
    <col min="11529" max="11529" width="13.5703125" customWidth="1"/>
    <col min="11530" max="11530" width="2.7109375" customWidth="1"/>
    <col min="11531" max="11531" width="11.7109375" customWidth="1"/>
    <col min="11532" max="11532" width="2.42578125" customWidth="1"/>
    <col min="11533" max="11533" width="11.42578125" customWidth="1"/>
    <col min="11534" max="11534" width="3" customWidth="1"/>
    <col min="11535" max="11535" width="12.85546875" customWidth="1"/>
    <col min="11779" max="11779" width="3.28515625" customWidth="1"/>
    <col min="11781" max="11781" width="4.42578125" customWidth="1"/>
    <col min="11782" max="11782" width="7.28515625" customWidth="1"/>
    <col min="11783" max="11783" width="12.140625" customWidth="1"/>
    <col min="11784" max="11784" width="2.7109375" customWidth="1"/>
    <col min="11785" max="11785" width="13.5703125" customWidth="1"/>
    <col min="11786" max="11786" width="2.7109375" customWidth="1"/>
    <col min="11787" max="11787" width="11.7109375" customWidth="1"/>
    <col min="11788" max="11788" width="2.42578125" customWidth="1"/>
    <col min="11789" max="11789" width="11.42578125" customWidth="1"/>
    <col min="11790" max="11790" width="3" customWidth="1"/>
    <col min="11791" max="11791" width="12.85546875" customWidth="1"/>
    <col min="12035" max="12035" width="3.28515625" customWidth="1"/>
    <col min="12037" max="12037" width="4.42578125" customWidth="1"/>
    <col min="12038" max="12038" width="7.28515625" customWidth="1"/>
    <col min="12039" max="12039" width="12.140625" customWidth="1"/>
    <col min="12040" max="12040" width="2.7109375" customWidth="1"/>
    <col min="12041" max="12041" width="13.5703125" customWidth="1"/>
    <col min="12042" max="12042" width="2.7109375" customWidth="1"/>
    <col min="12043" max="12043" width="11.7109375" customWidth="1"/>
    <col min="12044" max="12044" width="2.42578125" customWidth="1"/>
    <col min="12045" max="12045" width="11.42578125" customWidth="1"/>
    <col min="12046" max="12046" width="3" customWidth="1"/>
    <col min="12047" max="12047" width="12.85546875" customWidth="1"/>
    <col min="12291" max="12291" width="3.28515625" customWidth="1"/>
    <col min="12293" max="12293" width="4.42578125" customWidth="1"/>
    <col min="12294" max="12294" width="7.28515625" customWidth="1"/>
    <col min="12295" max="12295" width="12.140625" customWidth="1"/>
    <col min="12296" max="12296" width="2.7109375" customWidth="1"/>
    <col min="12297" max="12297" width="13.5703125" customWidth="1"/>
    <col min="12298" max="12298" width="2.7109375" customWidth="1"/>
    <col min="12299" max="12299" width="11.7109375" customWidth="1"/>
    <col min="12300" max="12300" width="2.42578125" customWidth="1"/>
    <col min="12301" max="12301" width="11.42578125" customWidth="1"/>
    <col min="12302" max="12302" width="3" customWidth="1"/>
    <col min="12303" max="12303" width="12.85546875" customWidth="1"/>
    <col min="12547" max="12547" width="3.28515625" customWidth="1"/>
    <col min="12549" max="12549" width="4.42578125" customWidth="1"/>
    <col min="12550" max="12550" width="7.28515625" customWidth="1"/>
    <col min="12551" max="12551" width="12.140625" customWidth="1"/>
    <col min="12552" max="12552" width="2.7109375" customWidth="1"/>
    <col min="12553" max="12553" width="13.5703125" customWidth="1"/>
    <col min="12554" max="12554" width="2.7109375" customWidth="1"/>
    <col min="12555" max="12555" width="11.7109375" customWidth="1"/>
    <col min="12556" max="12556" width="2.42578125" customWidth="1"/>
    <col min="12557" max="12557" width="11.42578125" customWidth="1"/>
    <col min="12558" max="12558" width="3" customWidth="1"/>
    <col min="12559" max="12559" width="12.85546875" customWidth="1"/>
    <col min="12803" max="12803" width="3.28515625" customWidth="1"/>
    <col min="12805" max="12805" width="4.42578125" customWidth="1"/>
    <col min="12806" max="12806" width="7.28515625" customWidth="1"/>
    <col min="12807" max="12807" width="12.140625" customWidth="1"/>
    <col min="12808" max="12808" width="2.7109375" customWidth="1"/>
    <col min="12809" max="12809" width="13.5703125" customWidth="1"/>
    <col min="12810" max="12810" width="2.7109375" customWidth="1"/>
    <col min="12811" max="12811" width="11.7109375" customWidth="1"/>
    <col min="12812" max="12812" width="2.42578125" customWidth="1"/>
    <col min="12813" max="12813" width="11.42578125" customWidth="1"/>
    <col min="12814" max="12814" width="3" customWidth="1"/>
    <col min="12815" max="12815" width="12.85546875" customWidth="1"/>
    <col min="13059" max="13059" width="3.28515625" customWidth="1"/>
    <col min="13061" max="13061" width="4.42578125" customWidth="1"/>
    <col min="13062" max="13062" width="7.28515625" customWidth="1"/>
    <col min="13063" max="13063" width="12.140625" customWidth="1"/>
    <col min="13064" max="13064" width="2.7109375" customWidth="1"/>
    <col min="13065" max="13065" width="13.5703125" customWidth="1"/>
    <col min="13066" max="13066" width="2.7109375" customWidth="1"/>
    <col min="13067" max="13067" width="11.7109375" customWidth="1"/>
    <col min="13068" max="13068" width="2.42578125" customWidth="1"/>
    <col min="13069" max="13069" width="11.42578125" customWidth="1"/>
    <col min="13070" max="13070" width="3" customWidth="1"/>
    <col min="13071" max="13071" width="12.85546875" customWidth="1"/>
    <col min="13315" max="13315" width="3.28515625" customWidth="1"/>
    <col min="13317" max="13317" width="4.42578125" customWidth="1"/>
    <col min="13318" max="13318" width="7.28515625" customWidth="1"/>
    <col min="13319" max="13319" width="12.140625" customWidth="1"/>
    <col min="13320" max="13320" width="2.7109375" customWidth="1"/>
    <col min="13321" max="13321" width="13.5703125" customWidth="1"/>
    <col min="13322" max="13322" width="2.7109375" customWidth="1"/>
    <col min="13323" max="13323" width="11.7109375" customWidth="1"/>
    <col min="13324" max="13324" width="2.42578125" customWidth="1"/>
    <col min="13325" max="13325" width="11.42578125" customWidth="1"/>
    <col min="13326" max="13326" width="3" customWidth="1"/>
    <col min="13327" max="13327" width="12.85546875" customWidth="1"/>
    <col min="13571" max="13571" width="3.28515625" customWidth="1"/>
    <col min="13573" max="13573" width="4.42578125" customWidth="1"/>
    <col min="13574" max="13574" width="7.28515625" customWidth="1"/>
    <col min="13575" max="13575" width="12.140625" customWidth="1"/>
    <col min="13576" max="13576" width="2.7109375" customWidth="1"/>
    <col min="13577" max="13577" width="13.5703125" customWidth="1"/>
    <col min="13578" max="13578" width="2.7109375" customWidth="1"/>
    <col min="13579" max="13579" width="11.7109375" customWidth="1"/>
    <col min="13580" max="13580" width="2.42578125" customWidth="1"/>
    <col min="13581" max="13581" width="11.42578125" customWidth="1"/>
    <col min="13582" max="13582" width="3" customWidth="1"/>
    <col min="13583" max="13583" width="12.85546875" customWidth="1"/>
    <col min="13827" max="13827" width="3.28515625" customWidth="1"/>
    <col min="13829" max="13829" width="4.42578125" customWidth="1"/>
    <col min="13830" max="13830" width="7.28515625" customWidth="1"/>
    <col min="13831" max="13831" width="12.140625" customWidth="1"/>
    <col min="13832" max="13832" width="2.7109375" customWidth="1"/>
    <col min="13833" max="13833" width="13.5703125" customWidth="1"/>
    <col min="13834" max="13834" width="2.7109375" customWidth="1"/>
    <col min="13835" max="13835" width="11.7109375" customWidth="1"/>
    <col min="13836" max="13836" width="2.42578125" customWidth="1"/>
    <col min="13837" max="13837" width="11.42578125" customWidth="1"/>
    <col min="13838" max="13838" width="3" customWidth="1"/>
    <col min="13839" max="13839" width="12.85546875" customWidth="1"/>
    <col min="14083" max="14083" width="3.28515625" customWidth="1"/>
    <col min="14085" max="14085" width="4.42578125" customWidth="1"/>
    <col min="14086" max="14086" width="7.28515625" customWidth="1"/>
    <col min="14087" max="14087" width="12.140625" customWidth="1"/>
    <col min="14088" max="14088" width="2.7109375" customWidth="1"/>
    <col min="14089" max="14089" width="13.5703125" customWidth="1"/>
    <col min="14090" max="14090" width="2.7109375" customWidth="1"/>
    <col min="14091" max="14091" width="11.7109375" customWidth="1"/>
    <col min="14092" max="14092" width="2.42578125" customWidth="1"/>
    <col min="14093" max="14093" width="11.42578125" customWidth="1"/>
    <col min="14094" max="14094" width="3" customWidth="1"/>
    <col min="14095" max="14095" width="12.85546875" customWidth="1"/>
    <col min="14339" max="14339" width="3.28515625" customWidth="1"/>
    <col min="14341" max="14341" width="4.42578125" customWidth="1"/>
    <col min="14342" max="14342" width="7.28515625" customWidth="1"/>
    <col min="14343" max="14343" width="12.140625" customWidth="1"/>
    <col min="14344" max="14344" width="2.7109375" customWidth="1"/>
    <col min="14345" max="14345" width="13.5703125" customWidth="1"/>
    <col min="14346" max="14346" width="2.7109375" customWidth="1"/>
    <col min="14347" max="14347" width="11.7109375" customWidth="1"/>
    <col min="14348" max="14348" width="2.42578125" customWidth="1"/>
    <col min="14349" max="14349" width="11.42578125" customWidth="1"/>
    <col min="14350" max="14350" width="3" customWidth="1"/>
    <col min="14351" max="14351" width="12.85546875" customWidth="1"/>
    <col min="14595" max="14595" width="3.28515625" customWidth="1"/>
    <col min="14597" max="14597" width="4.42578125" customWidth="1"/>
    <col min="14598" max="14598" width="7.28515625" customWidth="1"/>
    <col min="14599" max="14599" width="12.140625" customWidth="1"/>
    <col min="14600" max="14600" width="2.7109375" customWidth="1"/>
    <col min="14601" max="14601" width="13.5703125" customWidth="1"/>
    <col min="14602" max="14602" width="2.7109375" customWidth="1"/>
    <col min="14603" max="14603" width="11.7109375" customWidth="1"/>
    <col min="14604" max="14604" width="2.42578125" customWidth="1"/>
    <col min="14605" max="14605" width="11.42578125" customWidth="1"/>
    <col min="14606" max="14606" width="3" customWidth="1"/>
    <col min="14607" max="14607" width="12.85546875" customWidth="1"/>
    <col min="14851" max="14851" width="3.28515625" customWidth="1"/>
    <col min="14853" max="14853" width="4.42578125" customWidth="1"/>
    <col min="14854" max="14854" width="7.28515625" customWidth="1"/>
    <col min="14855" max="14855" width="12.140625" customWidth="1"/>
    <col min="14856" max="14856" width="2.7109375" customWidth="1"/>
    <col min="14857" max="14857" width="13.5703125" customWidth="1"/>
    <col min="14858" max="14858" width="2.7109375" customWidth="1"/>
    <col min="14859" max="14859" width="11.7109375" customWidth="1"/>
    <col min="14860" max="14860" width="2.42578125" customWidth="1"/>
    <col min="14861" max="14861" width="11.42578125" customWidth="1"/>
    <col min="14862" max="14862" width="3" customWidth="1"/>
    <col min="14863" max="14863" width="12.85546875" customWidth="1"/>
    <col min="15107" max="15107" width="3.28515625" customWidth="1"/>
    <col min="15109" max="15109" width="4.42578125" customWidth="1"/>
    <col min="15110" max="15110" width="7.28515625" customWidth="1"/>
    <col min="15111" max="15111" width="12.140625" customWidth="1"/>
    <col min="15112" max="15112" width="2.7109375" customWidth="1"/>
    <col min="15113" max="15113" width="13.5703125" customWidth="1"/>
    <col min="15114" max="15114" width="2.7109375" customWidth="1"/>
    <col min="15115" max="15115" width="11.7109375" customWidth="1"/>
    <col min="15116" max="15116" width="2.42578125" customWidth="1"/>
    <col min="15117" max="15117" width="11.42578125" customWidth="1"/>
    <col min="15118" max="15118" width="3" customWidth="1"/>
    <col min="15119" max="15119" width="12.85546875" customWidth="1"/>
    <col min="15363" max="15363" width="3.28515625" customWidth="1"/>
    <col min="15365" max="15365" width="4.42578125" customWidth="1"/>
    <col min="15366" max="15366" width="7.28515625" customWidth="1"/>
    <col min="15367" max="15367" width="12.140625" customWidth="1"/>
    <col min="15368" max="15368" width="2.7109375" customWidth="1"/>
    <col min="15369" max="15369" width="13.5703125" customWidth="1"/>
    <col min="15370" max="15370" width="2.7109375" customWidth="1"/>
    <col min="15371" max="15371" width="11.7109375" customWidth="1"/>
    <col min="15372" max="15372" width="2.42578125" customWidth="1"/>
    <col min="15373" max="15373" width="11.42578125" customWidth="1"/>
    <col min="15374" max="15374" width="3" customWidth="1"/>
    <col min="15375" max="15375" width="12.85546875" customWidth="1"/>
    <col min="15619" max="15619" width="3.28515625" customWidth="1"/>
    <col min="15621" max="15621" width="4.42578125" customWidth="1"/>
    <col min="15622" max="15622" width="7.28515625" customWidth="1"/>
    <col min="15623" max="15623" width="12.140625" customWidth="1"/>
    <col min="15624" max="15624" width="2.7109375" customWidth="1"/>
    <col min="15625" max="15625" width="13.5703125" customWidth="1"/>
    <col min="15626" max="15626" width="2.7109375" customWidth="1"/>
    <col min="15627" max="15627" width="11.7109375" customWidth="1"/>
    <col min="15628" max="15628" width="2.42578125" customWidth="1"/>
    <col min="15629" max="15629" width="11.42578125" customWidth="1"/>
    <col min="15630" max="15630" width="3" customWidth="1"/>
    <col min="15631" max="15631" width="12.85546875" customWidth="1"/>
    <col min="15875" max="15875" width="3.28515625" customWidth="1"/>
    <col min="15877" max="15877" width="4.42578125" customWidth="1"/>
    <col min="15878" max="15878" width="7.28515625" customWidth="1"/>
    <col min="15879" max="15879" width="12.140625" customWidth="1"/>
    <col min="15880" max="15880" width="2.7109375" customWidth="1"/>
    <col min="15881" max="15881" width="13.5703125" customWidth="1"/>
    <col min="15882" max="15882" width="2.7109375" customWidth="1"/>
    <col min="15883" max="15883" width="11.7109375" customWidth="1"/>
    <col min="15884" max="15884" width="2.42578125" customWidth="1"/>
    <col min="15885" max="15885" width="11.42578125" customWidth="1"/>
    <col min="15886" max="15886" width="3" customWidth="1"/>
    <col min="15887" max="15887" width="12.85546875" customWidth="1"/>
    <col min="16131" max="16131" width="3.28515625" customWidth="1"/>
    <col min="16133" max="16133" width="4.42578125" customWidth="1"/>
    <col min="16134" max="16134" width="7.28515625" customWidth="1"/>
    <col min="16135" max="16135" width="12.140625" customWidth="1"/>
    <col min="16136" max="16136" width="2.7109375" customWidth="1"/>
    <col min="16137" max="16137" width="13.5703125" customWidth="1"/>
    <col min="16138" max="16138" width="2.7109375" customWidth="1"/>
    <col min="16139" max="16139" width="11.7109375" customWidth="1"/>
    <col min="16140" max="16140" width="2.42578125" customWidth="1"/>
    <col min="16141" max="16141" width="11.42578125" customWidth="1"/>
    <col min="16142" max="16142" width="3" customWidth="1"/>
    <col min="16143" max="16143" width="12.85546875" customWidth="1"/>
  </cols>
  <sheetData>
    <row r="1" spans="3:16" hidden="1"/>
    <row r="2" spans="3:16" hidden="1"/>
    <row r="3" spans="3:16" hidden="1"/>
    <row r="4" spans="3:16" hidden="1"/>
    <row r="5" spans="3:16" hidden="1"/>
    <row r="6" spans="3:16" hidden="1"/>
    <row r="7" spans="3:16" hidden="1"/>
    <row r="8" spans="3:16" hidden="1"/>
    <row r="9" spans="3:16" hidden="1"/>
    <row r="10" spans="3:16" ht="36" hidden="1"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3:16" ht="15.75" thickBot="1"/>
    <row r="12" spans="3:16" ht="34.5">
      <c r="C12" s="86" t="s">
        <v>45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</row>
    <row r="13" spans="3:16" ht="15.75" thickBot="1"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8"/>
    </row>
    <row r="14" spans="3:16" ht="24" customHeight="1">
      <c r="C14" s="68" t="s">
        <v>42</v>
      </c>
      <c r="D14" s="23"/>
      <c r="E14" s="24"/>
      <c r="F14" s="25" t="s">
        <v>34</v>
      </c>
      <c r="G14" s="17"/>
      <c r="H14" s="25" t="s">
        <v>33</v>
      </c>
      <c r="I14" s="24"/>
      <c r="J14" s="25" t="s">
        <v>2</v>
      </c>
      <c r="K14" s="17" t="s">
        <v>3</v>
      </c>
      <c r="L14" s="17"/>
      <c r="M14" s="25" t="s">
        <v>4</v>
      </c>
      <c r="N14" s="17"/>
      <c r="O14" s="29" t="s">
        <v>5</v>
      </c>
      <c r="P14" s="29" t="s">
        <v>37</v>
      </c>
    </row>
    <row r="15" spans="3:16" ht="24" customHeight="1">
      <c r="C15" s="67" t="s">
        <v>43</v>
      </c>
      <c r="D15" s="11"/>
      <c r="E15" s="12"/>
      <c r="F15" s="10">
        <v>3000</v>
      </c>
      <c r="G15" s="17"/>
      <c r="H15" s="10" t="s">
        <v>6</v>
      </c>
      <c r="I15" s="12"/>
      <c r="J15" s="10" t="s">
        <v>6</v>
      </c>
      <c r="K15" s="17" t="s">
        <v>6</v>
      </c>
      <c r="L15" s="17"/>
      <c r="M15" s="10" t="s">
        <v>6</v>
      </c>
      <c r="N15" s="17"/>
      <c r="O15" s="30" t="s">
        <v>6</v>
      </c>
      <c r="P15" s="30" t="s">
        <v>6</v>
      </c>
    </row>
    <row r="16" spans="3:16" ht="4.5" customHeight="1">
      <c r="C16" s="31"/>
      <c r="D16" s="32"/>
      <c r="E16" s="32"/>
      <c r="F16" s="32"/>
      <c r="G16" s="32"/>
      <c r="H16" s="32"/>
      <c r="I16" s="32"/>
      <c r="J16" s="32"/>
      <c r="K16" s="33" t="s">
        <v>14</v>
      </c>
      <c r="L16" s="32"/>
      <c r="M16" s="32"/>
      <c r="N16" s="32"/>
      <c r="O16" s="34"/>
      <c r="P16" s="34"/>
    </row>
    <row r="17" spans="2:16" s="69" customFormat="1" ht="35.25" customHeight="1">
      <c r="C17" s="70">
        <v>100</v>
      </c>
      <c r="D17" s="71" t="s">
        <v>1</v>
      </c>
      <c r="E17" s="72" t="s">
        <v>32</v>
      </c>
      <c r="F17" s="73">
        <f>(1-0.21)*(3000/0.79)</f>
        <v>3000</v>
      </c>
      <c r="G17" s="74"/>
      <c r="H17" s="75" t="s">
        <v>14</v>
      </c>
      <c r="I17" s="74"/>
      <c r="J17" s="76">
        <v>140</v>
      </c>
      <c r="K17" s="74">
        <f>[1]Sheet1!I17*1.05</f>
        <v>87.15</v>
      </c>
      <c r="L17" s="74"/>
      <c r="M17" s="76">
        <v>70</v>
      </c>
      <c r="N17" s="74"/>
      <c r="O17" s="77">
        <v>53</v>
      </c>
      <c r="P17" s="77">
        <v>53</v>
      </c>
    </row>
    <row r="18" spans="2:16" s="13" customFormat="1" ht="4.5" customHeight="1">
      <c r="C18" s="35"/>
      <c r="D18" s="18"/>
      <c r="E18" s="18"/>
      <c r="F18" s="14"/>
      <c r="G18" s="16"/>
      <c r="H18" s="16"/>
      <c r="I18" s="16"/>
      <c r="J18" s="16"/>
      <c r="K18" s="16"/>
      <c r="L18" s="16"/>
      <c r="M18" s="16"/>
      <c r="N18" s="16"/>
      <c r="O18" s="36"/>
      <c r="P18" s="36"/>
    </row>
    <row r="19" spans="2:16" s="69" customFormat="1" ht="35.25" customHeight="1">
      <c r="C19" s="70">
        <v>80</v>
      </c>
      <c r="D19" s="71" t="s">
        <v>1</v>
      </c>
      <c r="E19" s="72" t="s">
        <v>7</v>
      </c>
      <c r="F19" s="73">
        <f>(0.8-0.21)*(3000/0.79)</f>
        <v>2240.506329113924</v>
      </c>
      <c r="G19" s="74"/>
      <c r="H19" s="76">
        <v>131</v>
      </c>
      <c r="I19" s="74"/>
      <c r="J19" s="76">
        <v>105</v>
      </c>
      <c r="K19" s="74">
        <f>[1]Sheet1!I19*1.05</f>
        <v>66.150000000000006</v>
      </c>
      <c r="L19" s="74"/>
      <c r="M19" s="76">
        <v>52.5</v>
      </c>
      <c r="N19" s="74"/>
      <c r="O19" s="77">
        <v>39.5</v>
      </c>
      <c r="P19" s="77">
        <v>39.5</v>
      </c>
    </row>
    <row r="20" spans="2:16" s="13" customFormat="1" ht="4.5" customHeight="1">
      <c r="C20" s="37"/>
      <c r="D20" s="18"/>
      <c r="E20" s="18"/>
      <c r="F20" s="14"/>
      <c r="G20" s="15"/>
      <c r="H20" s="15"/>
      <c r="I20" s="15"/>
      <c r="J20" s="15"/>
      <c r="K20" s="15"/>
      <c r="L20" s="15"/>
      <c r="M20" s="15"/>
      <c r="N20" s="15"/>
      <c r="O20" s="38"/>
      <c r="P20" s="38"/>
    </row>
    <row r="21" spans="2:16" s="69" customFormat="1" ht="35.25" customHeight="1">
      <c r="B21" s="78" t="s">
        <v>35</v>
      </c>
      <c r="C21" s="70">
        <v>60</v>
      </c>
      <c r="D21" s="71" t="s">
        <v>1</v>
      </c>
      <c r="E21" s="72" t="s">
        <v>7</v>
      </c>
      <c r="F21" s="73">
        <f>(0.6-0.21)*(3000/0.79)</f>
        <v>1481.0126582278481</v>
      </c>
      <c r="G21" s="74"/>
      <c r="H21" s="76">
        <v>86.5</v>
      </c>
      <c r="I21" s="74"/>
      <c r="J21" s="76">
        <v>70</v>
      </c>
      <c r="K21" s="74">
        <f>[1]Sheet1!I21*1.05</f>
        <v>43.050000000000004</v>
      </c>
      <c r="L21" s="74"/>
      <c r="M21" s="76">
        <v>35</v>
      </c>
      <c r="N21" s="74"/>
      <c r="O21" s="77">
        <v>26</v>
      </c>
      <c r="P21" s="77">
        <v>26</v>
      </c>
    </row>
    <row r="22" spans="2:16" s="13" customFormat="1" ht="4.5" customHeight="1">
      <c r="C22" s="37"/>
      <c r="D22" s="18"/>
      <c r="E22" s="18"/>
      <c r="F22" s="14"/>
      <c r="G22" s="15"/>
      <c r="H22" s="15"/>
      <c r="I22" s="15"/>
      <c r="J22" s="15"/>
      <c r="K22" s="15"/>
      <c r="L22" s="15"/>
      <c r="M22" s="15"/>
      <c r="N22" s="15"/>
      <c r="O22" s="38"/>
      <c r="P22" s="38"/>
    </row>
    <row r="23" spans="2:16" s="69" customFormat="1" ht="35.25" customHeight="1">
      <c r="C23" s="70">
        <v>50</v>
      </c>
      <c r="D23" s="71" t="s">
        <v>1</v>
      </c>
      <c r="E23" s="72" t="s">
        <v>7</v>
      </c>
      <c r="F23" s="73">
        <f>(0.5-0.21)*(3000/0.79)</f>
        <v>1101.2658227848101</v>
      </c>
      <c r="G23" s="74"/>
      <c r="H23" s="76">
        <v>64.5</v>
      </c>
      <c r="I23" s="74"/>
      <c r="J23" s="76">
        <f>+F23/3000*80*1.67*1.05</f>
        <v>51.495189873417722</v>
      </c>
      <c r="K23" s="74">
        <f>[1]Sheet1!I23*1.05</f>
        <v>32.550000000000004</v>
      </c>
      <c r="L23" s="74"/>
      <c r="M23" s="76">
        <f>+F23/3000*40*1.67*1.05</f>
        <v>25.747594936708861</v>
      </c>
      <c r="N23" s="74"/>
      <c r="O23" s="77">
        <v>19.5</v>
      </c>
      <c r="P23" s="77">
        <v>19.5</v>
      </c>
    </row>
    <row r="24" spans="2:16" s="13" customFormat="1" ht="4.5" customHeight="1">
      <c r="C24" s="37"/>
      <c r="D24" s="18"/>
      <c r="E24" s="18"/>
      <c r="F24" s="14"/>
      <c r="G24" s="15"/>
      <c r="H24" s="15"/>
      <c r="I24" s="15"/>
      <c r="J24" s="15"/>
      <c r="K24" s="15"/>
      <c r="L24" s="15"/>
      <c r="M24" s="15"/>
      <c r="N24" s="15"/>
      <c r="O24" s="38"/>
      <c r="P24" s="38"/>
    </row>
    <row r="25" spans="2:16" s="69" customFormat="1" ht="35.25" customHeight="1">
      <c r="C25" s="70">
        <v>40</v>
      </c>
      <c r="D25" s="71" t="s">
        <v>1</v>
      </c>
      <c r="E25" s="72" t="s">
        <v>7</v>
      </c>
      <c r="F25" s="73">
        <f>(0.4-0.21)*(3000/0.79)</f>
        <v>721.51898734177223</v>
      </c>
      <c r="G25" s="74"/>
      <c r="H25" s="76">
        <v>42.5</v>
      </c>
      <c r="I25" s="74"/>
      <c r="J25" s="76">
        <v>34</v>
      </c>
      <c r="K25" s="74">
        <f>[1]Sheet1!I25*1.05</f>
        <v>21</v>
      </c>
      <c r="L25" s="74"/>
      <c r="M25" s="76">
        <v>17</v>
      </c>
      <c r="N25" s="74"/>
      <c r="O25" s="77">
        <v>13</v>
      </c>
      <c r="P25" s="77">
        <v>13</v>
      </c>
    </row>
    <row r="26" spans="2:16" s="13" customFormat="1" ht="9.75" customHeight="1">
      <c r="C26" s="37"/>
      <c r="D26" s="18"/>
      <c r="E26" s="18"/>
      <c r="F26" s="14"/>
      <c r="G26" s="15"/>
      <c r="H26" s="15"/>
      <c r="I26" s="15"/>
      <c r="J26" s="15"/>
      <c r="K26" s="15"/>
      <c r="L26" s="15"/>
      <c r="M26" s="15"/>
      <c r="N26" s="15"/>
      <c r="O26" s="38"/>
      <c r="P26" s="38"/>
    </row>
    <row r="27" spans="2:16" s="13" customFormat="1" ht="3" customHeight="1">
      <c r="C27" s="39"/>
      <c r="D27" s="19"/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40"/>
      <c r="P27" s="40"/>
    </row>
    <row r="28" spans="2:16" s="13" customFormat="1" ht="35.25" customHeight="1">
      <c r="C28" s="67" t="s">
        <v>44</v>
      </c>
      <c r="D28" s="18"/>
      <c r="E28" s="18"/>
      <c r="F28" s="14"/>
      <c r="G28" s="15"/>
      <c r="H28" s="15"/>
      <c r="I28" s="15"/>
      <c r="J28" s="15"/>
      <c r="K28" s="15"/>
      <c r="L28" s="15"/>
      <c r="M28" s="15"/>
      <c r="N28" s="15"/>
      <c r="O28" s="38"/>
      <c r="P28" s="38"/>
    </row>
    <row r="29" spans="2:16" s="13" customFormat="1" ht="24" thickBot="1">
      <c r="C29" s="41">
        <v>30</v>
      </c>
      <c r="D29" s="42" t="s">
        <v>1</v>
      </c>
      <c r="E29" s="43" t="s">
        <v>7</v>
      </c>
      <c r="F29" s="44">
        <f>(0.3-0.21)*(3000/0.79)</f>
        <v>341.77215189873414</v>
      </c>
      <c r="G29" s="45"/>
      <c r="H29" s="46">
        <v>15</v>
      </c>
      <c r="I29" s="45"/>
      <c r="J29" s="46">
        <v>12</v>
      </c>
      <c r="K29" s="45">
        <f>[1]Sheet1!I33*1.05</f>
        <v>10.5</v>
      </c>
      <c r="L29" s="45"/>
      <c r="M29" s="46"/>
      <c r="N29" s="45"/>
      <c r="O29" s="47"/>
      <c r="P29" s="47">
        <f>+G29/3000*30*0.835*1.05</f>
        <v>0</v>
      </c>
    </row>
    <row r="30" spans="2:16" hidden="1"/>
    <row r="31" spans="2:16">
      <c r="C31" s="22" t="s">
        <v>36</v>
      </c>
    </row>
    <row r="33" spans="3:8" s="48" customFormat="1" ht="21" customHeight="1">
      <c r="C33" s="1" t="s">
        <v>48</v>
      </c>
    </row>
    <row r="34" spans="3:8" s="48" customFormat="1" ht="21" customHeight="1">
      <c r="C34" s="49"/>
    </row>
    <row r="35" spans="3:8" s="48" customFormat="1" ht="21" customHeight="1">
      <c r="C35" s="49"/>
    </row>
    <row r="37" spans="3:8" ht="15.75">
      <c r="C37" s="2" t="s">
        <v>8</v>
      </c>
      <c r="D37" s="2"/>
      <c r="E37" s="2"/>
      <c r="F37" s="2"/>
    </row>
    <row r="39" spans="3:8" ht="18.75">
      <c r="C39" s="9" t="s">
        <v>9</v>
      </c>
      <c r="D39" s="9"/>
      <c r="E39" s="9"/>
      <c r="F39" s="9"/>
      <c r="H39" s="9"/>
    </row>
    <row r="40" spans="3:8" ht="18.75">
      <c r="C40" s="3"/>
      <c r="D40" s="3"/>
      <c r="E40" s="3"/>
      <c r="F40" s="3"/>
      <c r="H40" s="3"/>
    </row>
    <row r="41" spans="3:8" ht="18.75">
      <c r="C41" s="3"/>
      <c r="D41" s="3"/>
      <c r="E41" s="3"/>
      <c r="F41" s="3"/>
      <c r="H41" s="3"/>
    </row>
    <row r="42" spans="3:8" ht="18.75">
      <c r="C42" s="3"/>
      <c r="D42" s="3"/>
      <c r="E42" s="3"/>
      <c r="F42" s="3"/>
      <c r="H42" s="3"/>
    </row>
    <row r="43" spans="3:8" ht="18.75">
      <c r="C43" s="3"/>
      <c r="D43" s="3"/>
      <c r="E43" s="3"/>
      <c r="F43" s="3"/>
      <c r="H43" s="3"/>
    </row>
    <row r="44" spans="3:8" ht="18.75">
      <c r="C44" s="3"/>
      <c r="D44" s="3"/>
      <c r="E44" s="3"/>
      <c r="F44" s="3"/>
      <c r="H44" s="3"/>
    </row>
    <row r="45" spans="3:8" ht="18.75">
      <c r="C45" s="3"/>
      <c r="D45" s="3"/>
      <c r="E45" s="3"/>
      <c r="F45" s="3"/>
      <c r="H45" s="3"/>
    </row>
    <row r="46" spans="3:8" ht="18.75">
      <c r="C46" s="3"/>
      <c r="D46" s="3"/>
      <c r="E46" s="3"/>
      <c r="F46" s="3"/>
      <c r="H46" s="3"/>
    </row>
    <row r="47" spans="3:8" ht="18.75">
      <c r="C47" s="3"/>
      <c r="D47" s="3"/>
      <c r="E47" s="3"/>
      <c r="F47" s="3"/>
      <c r="H47" s="3"/>
    </row>
    <row r="48" spans="3:8" ht="18.75">
      <c r="C48" s="3"/>
      <c r="D48" s="3"/>
      <c r="E48" s="3"/>
      <c r="F48" s="3"/>
      <c r="H48" s="3"/>
    </row>
    <row r="49" spans="3:16" ht="18.75">
      <c r="C49" s="3"/>
      <c r="D49" s="3"/>
      <c r="E49" s="3"/>
      <c r="F49" s="3"/>
      <c r="H49" s="3"/>
    </row>
    <row r="53" spans="3:16" ht="18.75">
      <c r="C53" s="84" t="s">
        <v>10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3:16" ht="18.75">
      <c r="C54" s="84" t="s">
        <v>11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3:16" ht="18.75">
      <c r="C55" s="84" t="s">
        <v>12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</row>
    <row r="56" spans="3:16" ht="18.75">
      <c r="C56" s="84" t="s">
        <v>13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</sheetData>
  <mergeCells count="6">
    <mergeCell ref="C56:P56"/>
    <mergeCell ref="C10:O10"/>
    <mergeCell ref="C12:O12"/>
    <mergeCell ref="C53:P53"/>
    <mergeCell ref="C54:P54"/>
    <mergeCell ref="C55:P55"/>
  </mergeCells>
  <printOptions horizontalCentered="1"/>
  <pageMargins left="0.16" right="0.26" top="0.66" bottom="0.57999999999999996" header="0.3" footer="0.12"/>
  <pageSetup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3"/>
  <sheetViews>
    <sheetView topLeftCell="A49" zoomScale="130" zoomScaleNormal="130" workbookViewId="0">
      <selection activeCell="B64" sqref="B64"/>
    </sheetView>
  </sheetViews>
  <sheetFormatPr defaultRowHeight="15"/>
  <cols>
    <col min="1" max="1" width="8.85546875" customWidth="1"/>
    <col min="2" max="2" width="13.85546875" customWidth="1"/>
    <col min="3" max="3" width="4.7109375" style="7" customWidth="1"/>
    <col min="4" max="4" width="4.7109375" customWidth="1"/>
    <col min="5" max="5" width="5.7109375" style="7" customWidth="1"/>
    <col min="6" max="6" width="10.5703125" customWidth="1"/>
    <col min="7" max="7" width="21.85546875" customWidth="1"/>
    <col min="8" max="8" width="11.28515625" style="8" customWidth="1"/>
    <col min="11" max="12" width="5" customWidth="1"/>
    <col min="13" max="13" width="6.42578125" customWidth="1"/>
    <col min="15" max="16" width="5" customWidth="1"/>
    <col min="17" max="17" width="7.28515625" customWidth="1"/>
  </cols>
  <sheetData>
    <row r="1" spans="1:18" ht="23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32"/>
      <c r="K1" s="32"/>
      <c r="L1" s="32"/>
      <c r="M1" s="32"/>
      <c r="N1" s="32"/>
      <c r="O1" s="32"/>
      <c r="P1" s="32"/>
      <c r="Q1" s="32"/>
      <c r="R1" s="32"/>
    </row>
    <row r="2" spans="1:18" ht="23.25">
      <c r="A2" s="90" t="s">
        <v>46</v>
      </c>
      <c r="B2" s="90"/>
      <c r="C2" s="90"/>
      <c r="D2" s="90"/>
      <c r="E2" s="90"/>
      <c r="F2" s="90"/>
      <c r="G2" s="90"/>
      <c r="H2" s="90"/>
      <c r="I2" s="90"/>
      <c r="J2" s="79"/>
      <c r="K2" s="79"/>
      <c r="L2" s="32"/>
      <c r="M2" s="32"/>
      <c r="N2" s="32"/>
      <c r="O2" s="79"/>
      <c r="P2" s="32"/>
      <c r="Q2" s="32"/>
      <c r="R2" s="32"/>
    </row>
    <row r="3" spans="1:18" ht="15.75" customHeight="1">
      <c r="B3" s="94" t="s">
        <v>15</v>
      </c>
      <c r="C3" s="94"/>
      <c r="D3" s="94"/>
      <c r="E3" s="94"/>
      <c r="F3" s="94"/>
      <c r="G3" s="94"/>
      <c r="H3" s="94"/>
      <c r="J3" s="32"/>
      <c r="K3" s="32"/>
      <c r="L3" s="32"/>
      <c r="M3" s="32"/>
      <c r="N3" s="32"/>
      <c r="O3" s="32"/>
      <c r="P3" s="32"/>
      <c r="Q3" s="32"/>
      <c r="R3" s="32"/>
    </row>
    <row r="4" spans="1:18" ht="15.75" thickBot="1">
      <c r="J4" s="32"/>
      <c r="K4" s="32"/>
      <c r="L4" s="32"/>
      <c r="M4" s="32"/>
      <c r="N4" s="32"/>
      <c r="O4" s="32"/>
      <c r="P4" s="32"/>
      <c r="Q4" s="32"/>
      <c r="R4" s="32"/>
    </row>
    <row r="5" spans="1:18" s="50" customFormat="1" ht="21.75" thickBot="1">
      <c r="B5" s="91" t="s">
        <v>38</v>
      </c>
      <c r="C5" s="92"/>
      <c r="D5" s="92"/>
      <c r="E5" s="92"/>
      <c r="F5" s="92"/>
      <c r="G5" s="92"/>
      <c r="H5" s="93"/>
      <c r="J5" s="80"/>
      <c r="K5" s="81"/>
      <c r="L5" s="89"/>
      <c r="M5" s="81"/>
      <c r="N5" s="80"/>
      <c r="O5" s="81"/>
      <c r="P5" s="89"/>
      <c r="Q5" s="81"/>
      <c r="R5" s="80"/>
    </row>
    <row r="6" spans="1:18" s="50" customFormat="1" ht="15.75" thickBot="1">
      <c r="B6" s="63" t="s">
        <v>16</v>
      </c>
      <c r="C6" s="64">
        <v>212</v>
      </c>
      <c r="D6" s="65" t="s">
        <v>17</v>
      </c>
      <c r="E6" s="64">
        <v>1650</v>
      </c>
      <c r="F6" s="65" t="s">
        <v>18</v>
      </c>
      <c r="G6" s="65"/>
      <c r="H6" s="54">
        <f>((C6/3000*80*1.75)+(E6/3000*80*5.75))*1.05</f>
        <v>276.03800000000001</v>
      </c>
      <c r="I6" s="55"/>
      <c r="J6" s="80"/>
      <c r="K6" s="81"/>
      <c r="L6" s="89"/>
      <c r="M6" s="81"/>
      <c r="N6" s="80"/>
      <c r="O6" s="81"/>
      <c r="P6" s="89"/>
      <c r="Q6" s="81"/>
      <c r="R6" s="80"/>
    </row>
    <row r="7" spans="1:18" s="50" customFormat="1" ht="16.5" thickTop="1" thickBot="1">
      <c r="B7" s="51" t="s">
        <v>19</v>
      </c>
      <c r="C7" s="52">
        <v>170</v>
      </c>
      <c r="D7" s="53" t="s">
        <v>17</v>
      </c>
      <c r="E7" s="52">
        <v>1350</v>
      </c>
      <c r="F7" s="53" t="s">
        <v>18</v>
      </c>
      <c r="G7" s="53"/>
      <c r="H7" s="54">
        <f t="shared" ref="H7:H17" si="0">((C7/3000*80*1.75)+(E7/3000*80*5.75))*1.05</f>
        <v>225.68</v>
      </c>
      <c r="J7" s="80"/>
      <c r="K7" s="80"/>
      <c r="L7" s="80"/>
      <c r="M7" s="80"/>
      <c r="N7" s="80"/>
      <c r="O7" s="80"/>
      <c r="P7" s="80"/>
      <c r="Q7" s="80"/>
      <c r="R7" s="80"/>
    </row>
    <row r="8" spans="1:18" s="50" customFormat="1" ht="16.5" thickTop="1" thickBot="1">
      <c r="B8" s="51" t="s">
        <v>20</v>
      </c>
      <c r="C8" s="52">
        <v>207</v>
      </c>
      <c r="D8" s="53" t="s">
        <v>17</v>
      </c>
      <c r="E8" s="52">
        <v>1350</v>
      </c>
      <c r="F8" s="53" t="s">
        <v>18</v>
      </c>
      <c r="G8" s="53"/>
      <c r="H8" s="54">
        <f t="shared" si="0"/>
        <v>227.49299999999999</v>
      </c>
      <c r="J8" s="80"/>
      <c r="K8" s="81"/>
      <c r="L8" s="89"/>
      <c r="M8" s="81"/>
      <c r="N8" s="80"/>
      <c r="O8" s="81"/>
      <c r="P8" s="89"/>
      <c r="Q8" s="81"/>
      <c r="R8" s="80"/>
    </row>
    <row r="9" spans="1:18" s="56" customFormat="1" ht="16.5" thickTop="1" thickBot="1">
      <c r="B9" s="51" t="s">
        <v>21</v>
      </c>
      <c r="C9" s="52">
        <v>245</v>
      </c>
      <c r="D9" s="53" t="s">
        <v>17</v>
      </c>
      <c r="E9" s="52">
        <v>1350</v>
      </c>
      <c r="F9" s="53" t="s">
        <v>18</v>
      </c>
      <c r="G9" s="53"/>
      <c r="H9" s="54">
        <f t="shared" si="0"/>
        <v>229.35500000000002</v>
      </c>
      <c r="J9" s="82"/>
      <c r="K9" s="81"/>
      <c r="L9" s="89"/>
      <c r="M9" s="81"/>
      <c r="N9" s="82"/>
      <c r="O9" s="81"/>
      <c r="P9" s="89"/>
      <c r="Q9" s="81"/>
      <c r="R9" s="82"/>
    </row>
    <row r="10" spans="1:18" s="50" customFormat="1" ht="16.5" thickTop="1" thickBot="1">
      <c r="B10" s="51" t="s">
        <v>22</v>
      </c>
      <c r="C10" s="52">
        <v>281</v>
      </c>
      <c r="D10" s="53" t="s">
        <v>17</v>
      </c>
      <c r="E10" s="52">
        <v>1199</v>
      </c>
      <c r="F10" s="53" t="s">
        <v>18</v>
      </c>
      <c r="G10" s="53"/>
      <c r="H10" s="54">
        <f t="shared" si="0"/>
        <v>206.80800000000002</v>
      </c>
      <c r="J10" s="80"/>
      <c r="K10" s="80"/>
      <c r="L10" s="80"/>
      <c r="M10" s="80"/>
      <c r="N10" s="80"/>
      <c r="O10" s="80"/>
      <c r="P10" s="80"/>
      <c r="Q10" s="80"/>
      <c r="R10" s="80"/>
    </row>
    <row r="11" spans="1:18" s="50" customFormat="1" ht="16.5" thickTop="1" thickBot="1">
      <c r="B11" s="51" t="s">
        <v>23</v>
      </c>
      <c r="C11" s="52">
        <v>280</v>
      </c>
      <c r="D11" s="53" t="s">
        <v>17</v>
      </c>
      <c r="E11" s="52">
        <v>1050</v>
      </c>
      <c r="F11" s="53" t="s">
        <v>18</v>
      </c>
      <c r="G11" s="53"/>
      <c r="H11" s="54">
        <f t="shared" si="0"/>
        <v>182.77</v>
      </c>
      <c r="J11" s="80"/>
      <c r="K11" s="81"/>
      <c r="L11" s="89"/>
      <c r="M11" s="81"/>
      <c r="N11" s="80"/>
      <c r="O11" s="81"/>
      <c r="P11" s="89"/>
      <c r="Q11" s="81"/>
      <c r="R11" s="80"/>
    </row>
    <row r="12" spans="1:18" s="50" customFormat="1" ht="16.5" thickTop="1" thickBot="1">
      <c r="B12" s="57" t="s">
        <v>24</v>
      </c>
      <c r="C12" s="58">
        <v>582</v>
      </c>
      <c r="D12" s="59" t="s">
        <v>17</v>
      </c>
      <c r="E12" s="58">
        <v>901</v>
      </c>
      <c r="F12" s="59" t="s">
        <v>18</v>
      </c>
      <c r="G12" s="59"/>
      <c r="H12" s="54">
        <f t="shared" si="0"/>
        <v>173.57900000000001</v>
      </c>
      <c r="J12" s="80"/>
      <c r="K12" s="81"/>
      <c r="L12" s="89"/>
      <c r="M12" s="81"/>
      <c r="N12" s="80"/>
      <c r="O12" s="81"/>
      <c r="P12" s="89"/>
      <c r="Q12" s="81"/>
      <c r="R12" s="80"/>
    </row>
    <row r="13" spans="1:18" s="50" customFormat="1" ht="16.5" thickTop="1" thickBot="1">
      <c r="B13" s="51" t="s">
        <v>25</v>
      </c>
      <c r="C13" s="60" t="s">
        <v>26</v>
      </c>
      <c r="D13" s="53"/>
      <c r="E13" s="52"/>
      <c r="F13" s="53"/>
      <c r="G13" s="53"/>
      <c r="H13" s="54">
        <f>1500/3000*80*5.75*1.05</f>
        <v>241.5</v>
      </c>
      <c r="J13" s="80"/>
      <c r="K13" s="80"/>
      <c r="L13" s="80"/>
      <c r="M13" s="80"/>
      <c r="N13" s="80"/>
      <c r="O13" s="80"/>
      <c r="P13" s="80"/>
      <c r="Q13" s="80"/>
      <c r="R13" s="80"/>
    </row>
    <row r="14" spans="1:18" s="50" customFormat="1" ht="16.5" thickTop="1" thickBot="1">
      <c r="B14" s="51" t="s">
        <v>27</v>
      </c>
      <c r="C14" s="52">
        <v>180</v>
      </c>
      <c r="D14" s="53" t="s">
        <v>17</v>
      </c>
      <c r="E14" s="52">
        <v>960</v>
      </c>
      <c r="F14" s="53" t="s">
        <v>18</v>
      </c>
      <c r="G14" s="53"/>
      <c r="H14" s="54">
        <f t="shared" si="0"/>
        <v>163.38000000000002</v>
      </c>
      <c r="J14" s="80"/>
      <c r="K14" s="81"/>
      <c r="L14" s="89"/>
      <c r="M14" s="81"/>
      <c r="N14" s="80"/>
      <c r="O14" s="81"/>
      <c r="P14" s="89"/>
      <c r="Q14" s="81"/>
      <c r="R14" s="80"/>
    </row>
    <row r="15" spans="1:18" s="50" customFormat="1" ht="16.5" thickTop="1" thickBot="1">
      <c r="B15" s="51" t="s">
        <v>28</v>
      </c>
      <c r="C15" s="52">
        <v>122</v>
      </c>
      <c r="D15" s="53" t="s">
        <v>17</v>
      </c>
      <c r="E15" s="52">
        <v>600</v>
      </c>
      <c r="F15" s="53" t="s">
        <v>18</v>
      </c>
      <c r="G15" s="53"/>
      <c r="H15" s="54">
        <f t="shared" si="0"/>
        <v>102.578</v>
      </c>
      <c r="J15" s="80"/>
      <c r="K15" s="81"/>
      <c r="L15" s="89"/>
      <c r="M15" s="81"/>
      <c r="N15" s="80"/>
      <c r="O15" s="81"/>
      <c r="P15" s="89"/>
      <c r="Q15" s="81"/>
      <c r="R15" s="80"/>
    </row>
    <row r="16" spans="1:18" s="50" customFormat="1" ht="16.5" thickTop="1" thickBot="1">
      <c r="B16" s="51" t="s">
        <v>29</v>
      </c>
      <c r="C16" s="52">
        <v>732</v>
      </c>
      <c r="D16" s="53" t="s">
        <v>17</v>
      </c>
      <c r="E16" s="52">
        <v>750</v>
      </c>
      <c r="F16" s="53" t="s">
        <v>18</v>
      </c>
      <c r="G16" s="53" t="s">
        <v>30</v>
      </c>
      <c r="H16" s="54">
        <f t="shared" si="0"/>
        <v>156.61799999999999</v>
      </c>
      <c r="J16" s="80"/>
      <c r="K16" s="80"/>
      <c r="L16" s="80"/>
      <c r="M16" s="80"/>
      <c r="N16" s="80"/>
      <c r="O16" s="80"/>
      <c r="P16" s="80"/>
      <c r="Q16" s="80"/>
      <c r="R16" s="80"/>
    </row>
    <row r="17" spans="2:18" s="50" customFormat="1" ht="16.5" thickTop="1" thickBot="1">
      <c r="B17" s="51" t="s">
        <v>31</v>
      </c>
      <c r="C17" s="52">
        <v>1262</v>
      </c>
      <c r="D17" s="53" t="s">
        <v>17</v>
      </c>
      <c r="E17" s="52">
        <v>600</v>
      </c>
      <c r="F17" s="53" t="s">
        <v>18</v>
      </c>
      <c r="G17" s="53" t="s">
        <v>30</v>
      </c>
      <c r="H17" s="54">
        <f t="shared" si="0"/>
        <v>158.43800000000002</v>
      </c>
      <c r="J17" s="80"/>
      <c r="K17" s="81"/>
      <c r="L17" s="89"/>
      <c r="M17" s="81"/>
      <c r="N17" s="80"/>
      <c r="O17" s="81"/>
      <c r="P17" s="89"/>
      <c r="Q17" s="81"/>
      <c r="R17" s="80"/>
    </row>
    <row r="18" spans="2:18" s="50" customFormat="1" ht="15.75" thickTop="1">
      <c r="C18" s="61"/>
      <c r="E18" s="61"/>
      <c r="H18" s="62"/>
      <c r="J18" s="80"/>
      <c r="K18" s="81"/>
      <c r="L18" s="89"/>
      <c r="M18" s="81"/>
      <c r="N18" s="80"/>
      <c r="O18" s="81"/>
      <c r="P18" s="89"/>
      <c r="Q18" s="81"/>
      <c r="R18" s="80"/>
    </row>
    <row r="19" spans="2:18" s="50" customFormat="1" ht="15.75" thickBot="1">
      <c r="C19" s="61"/>
      <c r="E19" s="61"/>
      <c r="H19" s="62"/>
      <c r="J19" s="80"/>
      <c r="K19" s="80"/>
      <c r="L19" s="80"/>
      <c r="M19" s="80"/>
      <c r="N19" s="80"/>
      <c r="O19" s="80"/>
      <c r="P19" s="80"/>
      <c r="Q19" s="80"/>
      <c r="R19" s="80"/>
    </row>
    <row r="20" spans="2:18" s="50" customFormat="1" ht="21.75" thickBot="1">
      <c r="B20" s="91" t="s">
        <v>39</v>
      </c>
      <c r="C20" s="92"/>
      <c r="D20" s="92"/>
      <c r="E20" s="92"/>
      <c r="F20" s="92"/>
      <c r="G20" s="92"/>
      <c r="H20" s="93"/>
      <c r="J20" s="80"/>
      <c r="K20" s="81"/>
      <c r="L20" s="89"/>
      <c r="M20" s="81"/>
      <c r="N20" s="80"/>
      <c r="O20" s="81"/>
      <c r="P20" s="89"/>
      <c r="Q20" s="81"/>
      <c r="R20" s="80"/>
    </row>
    <row r="21" spans="2:18" s="50" customFormat="1" ht="15.75" thickBot="1">
      <c r="B21" s="63" t="s">
        <v>16</v>
      </c>
      <c r="C21" s="64">
        <v>212</v>
      </c>
      <c r="D21" s="65" t="s">
        <v>17</v>
      </c>
      <c r="E21" s="64">
        <v>1650</v>
      </c>
      <c r="F21" s="65" t="s">
        <v>18</v>
      </c>
      <c r="G21" s="65"/>
      <c r="H21" s="66">
        <f>((C21/3000*40*1.75)+(E21/3000*40*5.75))*1.05</f>
        <v>138.01900000000001</v>
      </c>
      <c r="J21" s="80"/>
      <c r="K21" s="81"/>
      <c r="L21" s="89"/>
      <c r="M21" s="81"/>
      <c r="N21" s="80"/>
      <c r="O21" s="81"/>
      <c r="P21" s="89"/>
      <c r="Q21" s="81"/>
      <c r="R21" s="80"/>
    </row>
    <row r="22" spans="2:18" s="50" customFormat="1" ht="16.5" thickTop="1" thickBot="1">
      <c r="B22" s="51" t="s">
        <v>19</v>
      </c>
      <c r="C22" s="52">
        <v>170</v>
      </c>
      <c r="D22" s="53" t="s">
        <v>17</v>
      </c>
      <c r="E22" s="52">
        <v>1350</v>
      </c>
      <c r="F22" s="53" t="s">
        <v>18</v>
      </c>
      <c r="G22" s="53"/>
      <c r="H22" s="66">
        <f t="shared" ref="H22:H32" si="1">((C22/3000*40*1.75)+(E22/3000*40*5.75))*1.05</f>
        <v>112.84</v>
      </c>
      <c r="J22" s="80"/>
      <c r="K22" s="80"/>
      <c r="L22" s="80"/>
      <c r="M22" s="80"/>
      <c r="N22" s="80"/>
      <c r="O22" s="80"/>
      <c r="P22" s="80"/>
      <c r="Q22" s="80"/>
      <c r="R22" s="80"/>
    </row>
    <row r="23" spans="2:18" s="50" customFormat="1" ht="16.5" thickTop="1" thickBot="1">
      <c r="B23" s="51" t="s">
        <v>20</v>
      </c>
      <c r="C23" s="52">
        <v>207</v>
      </c>
      <c r="D23" s="53" t="s">
        <v>17</v>
      </c>
      <c r="E23" s="52">
        <v>1350</v>
      </c>
      <c r="F23" s="53" t="s">
        <v>18</v>
      </c>
      <c r="G23" s="53"/>
      <c r="H23" s="66">
        <f t="shared" si="1"/>
        <v>113.7465</v>
      </c>
      <c r="J23" s="80"/>
      <c r="K23" s="80"/>
      <c r="L23" s="80"/>
      <c r="M23" s="80"/>
      <c r="N23" s="80"/>
      <c r="O23" s="80"/>
      <c r="P23" s="80"/>
      <c r="Q23" s="80"/>
      <c r="R23" s="80"/>
    </row>
    <row r="24" spans="2:18" s="50" customFormat="1" ht="16.5" thickTop="1" thickBot="1">
      <c r="B24" s="51" t="s">
        <v>21</v>
      </c>
      <c r="C24" s="52">
        <v>245</v>
      </c>
      <c r="D24" s="53" t="s">
        <v>17</v>
      </c>
      <c r="E24" s="52">
        <v>1350</v>
      </c>
      <c r="F24" s="53" t="s">
        <v>18</v>
      </c>
      <c r="G24" s="53"/>
      <c r="H24" s="66">
        <f t="shared" si="1"/>
        <v>114.67750000000001</v>
      </c>
      <c r="J24" s="80"/>
      <c r="K24" s="80"/>
      <c r="L24" s="80"/>
      <c r="M24" s="80"/>
      <c r="N24" s="80"/>
      <c r="O24" s="80"/>
      <c r="P24" s="80"/>
      <c r="Q24" s="80"/>
      <c r="R24" s="80"/>
    </row>
    <row r="25" spans="2:18" s="50" customFormat="1" ht="16.5" thickTop="1" thickBot="1">
      <c r="B25" s="51" t="s">
        <v>22</v>
      </c>
      <c r="C25" s="52">
        <v>281</v>
      </c>
      <c r="D25" s="53" t="s">
        <v>17</v>
      </c>
      <c r="E25" s="52">
        <v>1199</v>
      </c>
      <c r="F25" s="53" t="s">
        <v>18</v>
      </c>
      <c r="G25" s="53"/>
      <c r="H25" s="66">
        <f t="shared" si="1"/>
        <v>103.40400000000001</v>
      </c>
      <c r="J25" s="80"/>
      <c r="K25" s="80"/>
      <c r="L25" s="80"/>
      <c r="M25" s="80"/>
      <c r="N25" s="80"/>
      <c r="O25" s="80"/>
      <c r="P25" s="80"/>
      <c r="Q25" s="80"/>
      <c r="R25" s="80"/>
    </row>
    <row r="26" spans="2:18" s="50" customFormat="1" ht="16.5" thickTop="1" thickBot="1">
      <c r="B26" s="51" t="s">
        <v>23</v>
      </c>
      <c r="C26" s="52">
        <v>280</v>
      </c>
      <c r="D26" s="53" t="s">
        <v>17</v>
      </c>
      <c r="E26" s="52">
        <v>1050</v>
      </c>
      <c r="F26" s="53" t="s">
        <v>18</v>
      </c>
      <c r="G26" s="53"/>
      <c r="H26" s="66">
        <f t="shared" si="1"/>
        <v>91.385000000000005</v>
      </c>
      <c r="J26" s="80"/>
      <c r="K26" s="80"/>
      <c r="L26" s="83"/>
      <c r="M26" s="80"/>
      <c r="N26" s="80"/>
      <c r="O26" s="80"/>
      <c r="P26" s="80"/>
      <c r="Q26" s="80"/>
      <c r="R26" s="80"/>
    </row>
    <row r="27" spans="2:18" s="50" customFormat="1" ht="16.5" thickTop="1" thickBot="1">
      <c r="B27" s="51" t="s">
        <v>24</v>
      </c>
      <c r="C27" s="52">
        <v>582</v>
      </c>
      <c r="D27" s="53" t="s">
        <v>17</v>
      </c>
      <c r="E27" s="52">
        <v>901</v>
      </c>
      <c r="F27" s="53" t="s">
        <v>18</v>
      </c>
      <c r="G27" s="53"/>
      <c r="H27" s="66">
        <f t="shared" si="1"/>
        <v>86.789500000000004</v>
      </c>
      <c r="J27" s="80"/>
      <c r="K27" s="80"/>
      <c r="L27" s="80"/>
      <c r="M27" s="80"/>
      <c r="N27" s="80"/>
      <c r="O27" s="80"/>
      <c r="P27" s="80"/>
      <c r="Q27" s="80"/>
      <c r="R27" s="80"/>
    </row>
    <row r="28" spans="2:18" s="50" customFormat="1" ht="16.5" thickTop="1" thickBot="1">
      <c r="B28" s="51" t="s">
        <v>25</v>
      </c>
      <c r="C28" s="60" t="s">
        <v>26</v>
      </c>
      <c r="D28" s="53"/>
      <c r="E28" s="52"/>
      <c r="F28" s="53"/>
      <c r="G28" s="53"/>
      <c r="H28" s="54">
        <f>1500/3000*40*5.75*1.05</f>
        <v>120.75</v>
      </c>
      <c r="J28" s="80"/>
      <c r="K28" s="80"/>
      <c r="L28" s="80"/>
      <c r="M28" s="80"/>
      <c r="N28" s="80"/>
      <c r="O28" s="80"/>
      <c r="P28" s="80"/>
      <c r="Q28" s="80"/>
      <c r="R28" s="80"/>
    </row>
    <row r="29" spans="2:18" s="50" customFormat="1" ht="16.5" thickTop="1" thickBot="1">
      <c r="B29" s="51" t="s">
        <v>27</v>
      </c>
      <c r="C29" s="52">
        <v>180</v>
      </c>
      <c r="D29" s="53" t="s">
        <v>17</v>
      </c>
      <c r="E29" s="52">
        <v>960</v>
      </c>
      <c r="F29" s="53" t="s">
        <v>18</v>
      </c>
      <c r="G29" s="53"/>
      <c r="H29" s="66">
        <f t="shared" si="1"/>
        <v>81.690000000000012</v>
      </c>
      <c r="J29" s="80"/>
      <c r="K29" s="80"/>
      <c r="L29" s="80"/>
      <c r="M29" s="80"/>
      <c r="N29" s="80"/>
      <c r="O29" s="80"/>
      <c r="P29" s="80"/>
      <c r="Q29" s="80"/>
      <c r="R29" s="80"/>
    </row>
    <row r="30" spans="2:18" s="50" customFormat="1" ht="16.5" thickTop="1" thickBot="1">
      <c r="B30" s="51" t="s">
        <v>28</v>
      </c>
      <c r="C30" s="52">
        <v>122</v>
      </c>
      <c r="D30" s="53" t="s">
        <v>17</v>
      </c>
      <c r="E30" s="52">
        <v>600</v>
      </c>
      <c r="F30" s="53" t="s">
        <v>18</v>
      </c>
      <c r="G30" s="53"/>
      <c r="H30" s="66">
        <f t="shared" si="1"/>
        <v>51.289000000000001</v>
      </c>
      <c r="J30" s="80"/>
      <c r="K30" s="80"/>
      <c r="L30" s="80"/>
      <c r="M30" s="80"/>
      <c r="N30" s="80"/>
      <c r="O30" s="80"/>
      <c r="P30" s="80"/>
      <c r="Q30" s="80"/>
      <c r="R30" s="80"/>
    </row>
    <row r="31" spans="2:18" s="50" customFormat="1" ht="16.5" thickTop="1" thickBot="1">
      <c r="B31" s="51" t="s">
        <v>29</v>
      </c>
      <c r="C31" s="52">
        <v>732</v>
      </c>
      <c r="D31" s="53" t="s">
        <v>17</v>
      </c>
      <c r="E31" s="52">
        <v>750</v>
      </c>
      <c r="F31" s="53" t="s">
        <v>18</v>
      </c>
      <c r="G31" s="53" t="s">
        <v>30</v>
      </c>
      <c r="H31" s="66">
        <f t="shared" si="1"/>
        <v>78.308999999999997</v>
      </c>
    </row>
    <row r="32" spans="2:18" s="50" customFormat="1" ht="16.5" thickTop="1" thickBot="1">
      <c r="B32" s="51" t="s">
        <v>31</v>
      </c>
      <c r="C32" s="52">
        <v>1262</v>
      </c>
      <c r="D32" s="53" t="s">
        <v>17</v>
      </c>
      <c r="E32" s="52">
        <v>600</v>
      </c>
      <c r="F32" s="53" t="s">
        <v>18</v>
      </c>
      <c r="G32" s="53" t="s">
        <v>30</v>
      </c>
      <c r="H32" s="66">
        <f t="shared" si="1"/>
        <v>79.219000000000008</v>
      </c>
    </row>
    <row r="33" spans="2:8" s="50" customFormat="1" ht="15.75" thickTop="1">
      <c r="C33" s="61"/>
      <c r="E33" s="61"/>
      <c r="H33" s="62"/>
    </row>
    <row r="34" spans="2:8" s="50" customFormat="1" ht="6" customHeight="1" thickBot="1">
      <c r="C34" s="61"/>
      <c r="E34" s="61"/>
      <c r="H34" s="62"/>
    </row>
    <row r="35" spans="2:8" s="50" customFormat="1" ht="21" hidden="1">
      <c r="B35" s="95" t="s">
        <v>40</v>
      </c>
      <c r="C35" s="95"/>
      <c r="D35" s="95"/>
      <c r="E35" s="95"/>
      <c r="F35" s="95"/>
      <c r="G35" s="95"/>
      <c r="H35" s="95"/>
    </row>
    <row r="36" spans="2:8" s="50" customFormat="1" ht="15.75" hidden="1" thickBot="1">
      <c r="B36" s="51" t="s">
        <v>16</v>
      </c>
      <c r="C36" s="52">
        <v>212</v>
      </c>
      <c r="D36" s="53" t="s">
        <v>17</v>
      </c>
      <c r="E36" s="52">
        <v>1650</v>
      </c>
      <c r="F36" s="53" t="s">
        <v>18</v>
      </c>
      <c r="G36" s="53"/>
      <c r="H36" s="54">
        <f t="shared" ref="H36:H42" si="2">((C36/3000*30*1.67)+(E36/3000*30*4.75))*1.05</f>
        <v>86.011170000000007</v>
      </c>
    </row>
    <row r="37" spans="2:8" s="50" customFormat="1" ht="15.75" hidden="1" thickBot="1">
      <c r="B37" s="51" t="s">
        <v>19</v>
      </c>
      <c r="C37" s="52">
        <v>170</v>
      </c>
      <c r="D37" s="53" t="s">
        <v>17</v>
      </c>
      <c r="E37" s="52">
        <v>1350</v>
      </c>
      <c r="F37" s="53" t="s">
        <v>18</v>
      </c>
      <c r="G37" s="53"/>
      <c r="H37" s="54">
        <f t="shared" si="2"/>
        <v>70.312200000000004</v>
      </c>
    </row>
    <row r="38" spans="2:8" s="50" customFormat="1" ht="15.75" hidden="1" thickBot="1">
      <c r="B38" s="51" t="s">
        <v>20</v>
      </c>
      <c r="C38" s="52">
        <v>207</v>
      </c>
      <c r="D38" s="53" t="s">
        <v>17</v>
      </c>
      <c r="E38" s="52">
        <v>1350</v>
      </c>
      <c r="F38" s="53" t="s">
        <v>18</v>
      </c>
      <c r="G38" s="53"/>
      <c r="H38" s="54">
        <f t="shared" si="2"/>
        <v>70.960995000000011</v>
      </c>
    </row>
    <row r="39" spans="2:8" s="50" customFormat="1" ht="15.75" hidden="1" thickBot="1">
      <c r="B39" s="51" t="s">
        <v>21</v>
      </c>
      <c r="C39" s="52">
        <v>245</v>
      </c>
      <c r="D39" s="53" t="s">
        <v>17</v>
      </c>
      <c r="E39" s="52">
        <v>1350</v>
      </c>
      <c r="F39" s="53" t="s">
        <v>18</v>
      </c>
      <c r="G39" s="53"/>
      <c r="H39" s="54">
        <f t="shared" si="2"/>
        <v>71.627324999999999</v>
      </c>
    </row>
    <row r="40" spans="2:8" s="50" customFormat="1" ht="15.75" hidden="1" thickBot="1">
      <c r="B40" s="51" t="s">
        <v>22</v>
      </c>
      <c r="C40" s="52">
        <v>281</v>
      </c>
      <c r="D40" s="53" t="s">
        <v>17</v>
      </c>
      <c r="E40" s="52">
        <v>1199</v>
      </c>
      <c r="F40" s="53" t="s">
        <v>18</v>
      </c>
      <c r="G40" s="53"/>
      <c r="H40" s="54">
        <f t="shared" si="2"/>
        <v>64.727460000000008</v>
      </c>
    </row>
    <row r="41" spans="2:8" s="50" customFormat="1" ht="15.75" hidden="1" thickBot="1">
      <c r="B41" s="51" t="s">
        <v>23</v>
      </c>
      <c r="C41" s="52">
        <v>280</v>
      </c>
      <c r="D41" s="53" t="s">
        <v>17</v>
      </c>
      <c r="E41" s="52">
        <v>1050</v>
      </c>
      <c r="F41" s="53" t="s">
        <v>18</v>
      </c>
      <c r="G41" s="53"/>
      <c r="H41" s="54">
        <f t="shared" si="2"/>
        <v>57.278550000000003</v>
      </c>
    </row>
    <row r="42" spans="2:8" s="50" customFormat="1" ht="15.75" hidden="1" thickBot="1">
      <c r="B42" s="51" t="s">
        <v>24</v>
      </c>
      <c r="C42" s="52">
        <v>582</v>
      </c>
      <c r="D42" s="53" t="s">
        <v>17</v>
      </c>
      <c r="E42" s="52">
        <v>901</v>
      </c>
      <c r="F42" s="53" t="s">
        <v>18</v>
      </c>
      <c r="G42" s="53"/>
      <c r="H42" s="54">
        <f t="shared" si="2"/>
        <v>55.142745000000005</v>
      </c>
    </row>
    <row r="43" spans="2:8" s="50" customFormat="1" ht="15.75" hidden="1" thickBot="1">
      <c r="B43" s="51" t="s">
        <v>25</v>
      </c>
      <c r="C43" s="60" t="s">
        <v>26</v>
      </c>
      <c r="D43" s="53"/>
      <c r="E43" s="52"/>
      <c r="F43" s="53"/>
      <c r="G43" s="53"/>
      <c r="H43" s="54">
        <f>1500/3000*30*4.75*1.05</f>
        <v>74.8125</v>
      </c>
    </row>
    <row r="44" spans="2:8" s="50" customFormat="1" ht="15.75" hidden="1" thickBot="1">
      <c r="B44" s="51" t="s">
        <v>27</v>
      </c>
      <c r="C44" s="52">
        <v>180</v>
      </c>
      <c r="D44" s="53" t="s">
        <v>17</v>
      </c>
      <c r="E44" s="52">
        <v>960</v>
      </c>
      <c r="F44" s="53" t="s">
        <v>18</v>
      </c>
      <c r="G44" s="53"/>
      <c r="H44" s="54">
        <f>((C44/3000*30*1.67)+(E44/3000*30*4.75))*1.05</f>
        <v>51.036300000000004</v>
      </c>
    </row>
    <row r="45" spans="2:8" s="50" customFormat="1" ht="15.75" hidden="1" thickBot="1">
      <c r="B45" s="51" t="s">
        <v>28</v>
      </c>
      <c r="C45" s="52">
        <v>122</v>
      </c>
      <c r="D45" s="53" t="s">
        <v>17</v>
      </c>
      <c r="E45" s="52">
        <v>600</v>
      </c>
      <c r="F45" s="53" t="s">
        <v>18</v>
      </c>
      <c r="G45" s="53"/>
      <c r="H45" s="54">
        <f>((C45/3000*30*1.67)+(E45/3000*30*4.75))*1.05</f>
        <v>32.06427</v>
      </c>
    </row>
    <row r="46" spans="2:8" s="50" customFormat="1" ht="15.75" hidden="1" thickBot="1">
      <c r="B46" s="51" t="s">
        <v>29</v>
      </c>
      <c r="C46" s="52">
        <v>732</v>
      </c>
      <c r="D46" s="53" t="s">
        <v>17</v>
      </c>
      <c r="E46" s="52">
        <v>750</v>
      </c>
      <c r="F46" s="53" t="s">
        <v>18</v>
      </c>
      <c r="G46" s="53" t="s">
        <v>30</v>
      </c>
      <c r="H46" s="54">
        <f>((C46/3000*30*1.67)+(E46/3000*30*4.75))*1.05</f>
        <v>50.241870000000006</v>
      </c>
    </row>
    <row r="47" spans="2:8" s="50" customFormat="1" ht="15.75" hidden="1" thickBot="1">
      <c r="B47" s="51" t="s">
        <v>31</v>
      </c>
      <c r="C47" s="52">
        <v>1262</v>
      </c>
      <c r="D47" s="53" t="s">
        <v>17</v>
      </c>
      <c r="E47" s="52">
        <v>600</v>
      </c>
      <c r="F47" s="53" t="s">
        <v>18</v>
      </c>
      <c r="G47" s="53" t="s">
        <v>30</v>
      </c>
      <c r="H47" s="54">
        <f>((C47/3000*30*1.67)+(E47/3000*30*4.75))*1.05</f>
        <v>52.054170000000006</v>
      </c>
    </row>
    <row r="48" spans="2:8" s="50" customFormat="1" hidden="1">
      <c r="C48" s="61"/>
      <c r="E48" s="61"/>
      <c r="H48" s="62"/>
    </row>
    <row r="49" spans="2:9" s="50" customFormat="1" ht="21.75" thickBot="1">
      <c r="B49" s="91" t="s">
        <v>41</v>
      </c>
      <c r="C49" s="92"/>
      <c r="D49" s="92"/>
      <c r="E49" s="92"/>
      <c r="F49" s="92"/>
      <c r="G49" s="92"/>
      <c r="H49" s="93"/>
    </row>
    <row r="50" spans="2:9" s="50" customFormat="1" ht="15.75" thickBot="1">
      <c r="B50" s="63" t="s">
        <v>16</v>
      </c>
      <c r="C50" s="64">
        <v>212</v>
      </c>
      <c r="D50" s="65" t="s">
        <v>17</v>
      </c>
      <c r="E50" s="64">
        <v>1650</v>
      </c>
      <c r="F50" s="65" t="s">
        <v>18</v>
      </c>
      <c r="G50" s="65"/>
      <c r="H50" s="66">
        <f>((C50/3000*19*1.75)+(E50/3000*19*5.75))*1.05</f>
        <v>65.559025000000005</v>
      </c>
    </row>
    <row r="51" spans="2:9" s="50" customFormat="1" ht="16.5" thickTop="1" thickBot="1">
      <c r="B51" s="51" t="s">
        <v>19</v>
      </c>
      <c r="C51" s="52">
        <v>170</v>
      </c>
      <c r="D51" s="53" t="s">
        <v>17</v>
      </c>
      <c r="E51" s="52">
        <v>1350</v>
      </c>
      <c r="F51" s="53" t="s">
        <v>18</v>
      </c>
      <c r="G51" s="53"/>
      <c r="H51" s="66">
        <f>((C51/3000*19*1.75)+(E51/3000*19*5.75))*1.05</f>
        <v>53.599000000000004</v>
      </c>
      <c r="I51" s="50">
        <f>+C51/E51*19*1.75*1.05</f>
        <v>4.3963888888888887</v>
      </c>
    </row>
    <row r="52" spans="2:9" s="50" customFormat="1" ht="16.5" thickTop="1" thickBot="1">
      <c r="B52" s="51" t="s">
        <v>20</v>
      </c>
      <c r="C52" s="52">
        <v>207</v>
      </c>
      <c r="D52" s="53" t="s">
        <v>17</v>
      </c>
      <c r="E52" s="52">
        <v>1350</v>
      </c>
      <c r="F52" s="53" t="s">
        <v>18</v>
      </c>
      <c r="G52" s="53"/>
      <c r="H52" s="66">
        <f t="shared" ref="H52:H61" si="3">((C52/3000*19*1.75)+(E52/3000*19*5.75))*1.05</f>
        <v>54.029587500000005</v>
      </c>
    </row>
    <row r="53" spans="2:9" s="50" customFormat="1" ht="16.5" thickTop="1" thickBot="1">
      <c r="B53" s="51" t="s">
        <v>21</v>
      </c>
      <c r="C53" s="52">
        <v>245</v>
      </c>
      <c r="D53" s="53" t="s">
        <v>17</v>
      </c>
      <c r="E53" s="52">
        <v>1350</v>
      </c>
      <c r="F53" s="53" t="s">
        <v>18</v>
      </c>
      <c r="G53" s="53"/>
      <c r="H53" s="66">
        <f t="shared" si="3"/>
        <v>54.471812500000006</v>
      </c>
    </row>
    <row r="54" spans="2:9" s="50" customFormat="1" ht="16.5" thickTop="1" thickBot="1">
      <c r="B54" s="51" t="s">
        <v>22</v>
      </c>
      <c r="C54" s="52">
        <v>281</v>
      </c>
      <c r="D54" s="53" t="s">
        <v>17</v>
      </c>
      <c r="E54" s="52">
        <v>1199</v>
      </c>
      <c r="F54" s="53" t="s">
        <v>18</v>
      </c>
      <c r="G54" s="53"/>
      <c r="H54" s="66">
        <f t="shared" si="3"/>
        <v>49.116900000000001</v>
      </c>
    </row>
    <row r="55" spans="2:9" s="50" customFormat="1" ht="16.5" thickTop="1" thickBot="1">
      <c r="B55" s="51" t="s">
        <v>23</v>
      </c>
      <c r="C55" s="52">
        <v>280</v>
      </c>
      <c r="D55" s="53" t="s">
        <v>17</v>
      </c>
      <c r="E55" s="52">
        <v>1050</v>
      </c>
      <c r="F55" s="53" t="s">
        <v>18</v>
      </c>
      <c r="G55" s="53"/>
      <c r="H55" s="66">
        <f t="shared" si="3"/>
        <v>43.407874999999997</v>
      </c>
    </row>
    <row r="56" spans="2:9" s="50" customFormat="1" ht="16.5" thickTop="1" thickBot="1">
      <c r="B56" s="51" t="s">
        <v>24</v>
      </c>
      <c r="C56" s="52">
        <v>582</v>
      </c>
      <c r="D56" s="53" t="s">
        <v>17</v>
      </c>
      <c r="E56" s="52">
        <v>901</v>
      </c>
      <c r="F56" s="53" t="s">
        <v>18</v>
      </c>
      <c r="G56" s="53"/>
      <c r="H56" s="66">
        <f t="shared" si="3"/>
        <v>41.225012499999998</v>
      </c>
    </row>
    <row r="57" spans="2:9" s="50" customFormat="1" ht="16.5" thickTop="1" thickBot="1">
      <c r="B57" s="51" t="s">
        <v>25</v>
      </c>
      <c r="C57" s="60" t="s">
        <v>26</v>
      </c>
      <c r="D57" s="53"/>
      <c r="E57" s="52"/>
      <c r="F57" s="53"/>
      <c r="G57" s="53"/>
      <c r="H57" s="54">
        <f>1500/3000*19*5.75*1.05</f>
        <v>57.356250000000003</v>
      </c>
    </row>
    <row r="58" spans="2:9" s="50" customFormat="1" ht="16.5" thickTop="1" thickBot="1">
      <c r="B58" s="51" t="s">
        <v>27</v>
      </c>
      <c r="C58" s="52">
        <v>180</v>
      </c>
      <c r="D58" s="53" t="s">
        <v>17</v>
      </c>
      <c r="E58" s="52">
        <v>960</v>
      </c>
      <c r="F58" s="53" t="s">
        <v>18</v>
      </c>
      <c r="G58" s="53"/>
      <c r="H58" s="66">
        <f t="shared" si="3"/>
        <v>38.802750000000003</v>
      </c>
    </row>
    <row r="59" spans="2:9" s="50" customFormat="1" ht="16.5" thickTop="1" thickBot="1">
      <c r="B59" s="51" t="s">
        <v>28</v>
      </c>
      <c r="C59" s="52">
        <v>122</v>
      </c>
      <c r="D59" s="53" t="s">
        <v>17</v>
      </c>
      <c r="E59" s="52">
        <v>600</v>
      </c>
      <c r="F59" s="53" t="s">
        <v>18</v>
      </c>
      <c r="G59" s="53"/>
      <c r="H59" s="66">
        <f t="shared" si="3"/>
        <v>24.362275</v>
      </c>
    </row>
    <row r="60" spans="2:9" s="50" customFormat="1" ht="16.5" thickTop="1" thickBot="1">
      <c r="B60" s="51" t="s">
        <v>29</v>
      </c>
      <c r="C60" s="52">
        <v>732</v>
      </c>
      <c r="D60" s="53" t="s">
        <v>17</v>
      </c>
      <c r="E60" s="52">
        <v>750</v>
      </c>
      <c r="F60" s="53" t="s">
        <v>18</v>
      </c>
      <c r="G60" s="53" t="s">
        <v>30</v>
      </c>
      <c r="H60" s="66">
        <f t="shared" si="3"/>
        <v>37.196775000000002</v>
      </c>
    </row>
    <row r="61" spans="2:9" ht="16.5" thickTop="1" thickBot="1">
      <c r="B61" s="5" t="s">
        <v>31</v>
      </c>
      <c r="C61" s="6">
        <v>1262</v>
      </c>
      <c r="D61" s="4" t="s">
        <v>17</v>
      </c>
      <c r="E61" s="6">
        <v>600</v>
      </c>
      <c r="F61" s="4" t="s">
        <v>18</v>
      </c>
      <c r="G61" s="4" t="s">
        <v>30</v>
      </c>
      <c r="H61" s="66">
        <f t="shared" si="3"/>
        <v>37.629025000000006</v>
      </c>
    </row>
    <row r="62" spans="2:9" ht="15.75" thickTop="1"/>
    <row r="63" spans="2:9">
      <c r="B63" s="82" t="s">
        <v>47</v>
      </c>
    </row>
  </sheetData>
  <mergeCells count="19">
    <mergeCell ref="A1:I1"/>
    <mergeCell ref="A2:I2"/>
    <mergeCell ref="B49:H49"/>
    <mergeCell ref="B3:H3"/>
    <mergeCell ref="B5:H5"/>
    <mergeCell ref="B20:H20"/>
    <mergeCell ref="B35:H35"/>
    <mergeCell ref="L20:L21"/>
    <mergeCell ref="P5:P6"/>
    <mergeCell ref="P8:P9"/>
    <mergeCell ref="P11:P12"/>
    <mergeCell ref="P14:P15"/>
    <mergeCell ref="P17:P18"/>
    <mergeCell ref="P20:P21"/>
    <mergeCell ref="L5:L6"/>
    <mergeCell ref="L8:L9"/>
    <mergeCell ref="L11:L12"/>
    <mergeCell ref="L14:L15"/>
    <mergeCell ref="L17:L18"/>
  </mergeCells>
  <printOptions horizontalCentered="1"/>
  <pageMargins left="0.12" right="0.24" top="0.11" bottom="0.2" header="0.3" footer="0.1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Nitrox and O2 2023</vt:lpstr>
      <vt:lpstr>Trimix 2023</vt:lpstr>
      <vt:lpstr>'Trimix 2023'!Print_Area</vt:lpstr>
    </vt:vector>
  </TitlesOfParts>
  <Company>Blue Lagoon Dive Shop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TBLR</dc:creator>
  <cp:lastModifiedBy>richard sulatra</cp:lastModifiedBy>
  <cp:lastPrinted>2023-06-24T01:16:55Z</cp:lastPrinted>
  <dcterms:created xsi:type="dcterms:W3CDTF">2010-08-16T00:01:35Z</dcterms:created>
  <dcterms:modified xsi:type="dcterms:W3CDTF">2023-07-20T04:13:30Z</dcterms:modified>
</cp:coreProperties>
</file>